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3620" windowHeight="9840" tabRatio="835" activeTab="0"/>
  </bookViews>
  <sheets>
    <sheet name="MEGA 2220-4 direct" sheetId="1" r:id="rId1"/>
    <sheet name="estimation Vz" sheetId="2" r:id="rId2"/>
    <sheet name="MEGA 2230-4 direct" sheetId="3" r:id="rId3"/>
    <sheet name="MEGA 2220-4 réducté" sheetId="4" r:id="rId4"/>
    <sheet name="JETI PHASOR 30-3" sheetId="5" r:id="rId5"/>
    <sheet name="axi 2820-12-10elts" sheetId="6" r:id="rId6"/>
    <sheet name="LRK350-20-15" sheetId="7" r:id="rId7"/>
    <sheet name="LRK350-20-13" sheetId="8" r:id="rId8"/>
    <sheet name="LRK350-20-11" sheetId="9" r:id="rId9"/>
    <sheet name="Données moteurs" sheetId="10" r:id="rId10"/>
    <sheet name="Moteurs Brushless" sheetId="11" r:id="rId11"/>
    <sheet name="moteurs MEGA" sheetId="12" r:id="rId12"/>
    <sheet name="Données axi 2220-10" sheetId="13" r:id="rId13"/>
    <sheet name="Données JETI" sheetId="14" r:id="rId14"/>
    <sheet name="Calcul Puissance hélice" sheetId="15" r:id="rId15"/>
    <sheet name="Hélice CAM-carbon" sheetId="16" r:id="rId16"/>
    <sheet name="Hélices Aeronaut" sheetId="17" r:id="rId17"/>
    <sheet name="Help" sheetId="18" r:id="rId18"/>
  </sheets>
  <definedNames>
    <definedName name="_xlnm._FilterDatabase" localSheetId="9" hidden="1">'Données moteurs'!$I$1:$I$152</definedName>
    <definedName name="_xlnm.Print_Titles" localSheetId="9">'Données moteurs'!$1:$1</definedName>
    <definedName name="langsam1" localSheetId="8">'LRK350-20-11'!#REF!</definedName>
    <definedName name="langsam1" localSheetId="7">'LRK350-20-13'!#REF!</definedName>
    <definedName name="langsam1" localSheetId="6">'LRK350-20-15'!#REF!</definedName>
    <definedName name="langsam2" localSheetId="8">'LRK350-20-11'!#REF!</definedName>
    <definedName name="langsam2" localSheetId="7">'LRK350-20-13'!#REF!</definedName>
    <definedName name="langsam2" localSheetId="6">'LRK350-20-15'!#REF!</definedName>
    <definedName name="langsam3" localSheetId="8">'LRK350-20-11'!#REF!</definedName>
    <definedName name="langsam3" localSheetId="7">'LRK350-20-13'!#REF!</definedName>
    <definedName name="langsam3" localSheetId="6">'LRK350-20-15'!#REF!</definedName>
    <definedName name="langsam4" localSheetId="8">'LRK350-20-11'!#REF!</definedName>
    <definedName name="langsam4" localSheetId="7">'LRK350-20-13'!#REF!</definedName>
    <definedName name="langsam4" localSheetId="6">'LRK350-20-15'!#REF!</definedName>
    <definedName name="mittel1" localSheetId="8">'LRK350-20-11'!#REF!</definedName>
    <definedName name="mittel1" localSheetId="7">'LRK350-20-13'!#REF!</definedName>
    <definedName name="mittel1" localSheetId="6">'LRK350-20-15'!#REF!</definedName>
    <definedName name="mittel2" localSheetId="8">'LRK350-20-11'!#REF!</definedName>
    <definedName name="mittel2" localSheetId="7">'LRK350-20-13'!#REF!</definedName>
    <definedName name="mittel2" localSheetId="6">'LRK350-20-15'!#REF!</definedName>
    <definedName name="mittel3" localSheetId="8">'LRK350-20-11'!#REF!</definedName>
    <definedName name="mittel3" localSheetId="7">'LRK350-20-13'!#REF!</definedName>
    <definedName name="mittel3" localSheetId="6">'LRK350-20-15'!#REF!</definedName>
    <definedName name="mittel4" localSheetId="8">'LRK350-20-11'!#REF!</definedName>
    <definedName name="mittel4" localSheetId="7">'LRK350-20-13'!#REF!</definedName>
    <definedName name="mittel4" localSheetId="6">'LRK350-20-15'!#REF!</definedName>
    <definedName name="schnell1" localSheetId="8">'LRK350-20-11'!#REF!</definedName>
    <definedName name="schnell1" localSheetId="7">'LRK350-20-13'!#REF!</definedName>
    <definedName name="schnell1" localSheetId="6">'LRK350-20-15'!#REF!</definedName>
    <definedName name="schnell2" localSheetId="8">'LRK350-20-11'!#REF!</definedName>
    <definedName name="schnell2" localSheetId="7">'LRK350-20-13'!#REF!</definedName>
    <definedName name="schnell2" localSheetId="6">'LRK350-20-15'!#REF!</definedName>
    <definedName name="schnell3" localSheetId="8">'LRK350-20-11'!#REF!</definedName>
    <definedName name="schnell3" localSheetId="7">'LRK350-20-13'!#REF!</definedName>
    <definedName name="schnell3" localSheetId="6">'LRK350-20-15'!#REF!</definedName>
    <definedName name="schnell4" localSheetId="8">'LRK350-20-11'!#REF!</definedName>
    <definedName name="schnell4" localSheetId="7">'LRK350-20-13'!#REF!</definedName>
    <definedName name="schnell4" localSheetId="6">'LRK350-20-15'!#REF!</definedName>
    <definedName name="_xlnm.Print_Area" localSheetId="15">'Hélice CAM-carbon'!$A$1:$L$27</definedName>
  </definedNames>
  <calcPr fullCalcOnLoad="1"/>
</workbook>
</file>

<file path=xl/comments7.xml><?xml version="1.0" encoding="utf-8"?>
<comments xmlns="http://schemas.openxmlformats.org/spreadsheetml/2006/main">
  <authors>
    <author>Un utilisateur satisfait de Microsoft Office</author>
  </authors>
  <commentList>
    <comment ref="B7" authorId="0">
      <text>
        <r>
          <rPr>
            <sz val="8"/>
            <rFont val="Tahoma"/>
            <family val="0"/>
          </rPr>
          <t xml:space="preserve">Dies ist nur eine Empfehlung!
</t>
        </r>
      </text>
    </comment>
    <comment ref="B8" authorId="0">
      <text>
        <r>
          <rPr>
            <sz val="8"/>
            <rFont val="Tahoma"/>
            <family val="0"/>
          </rPr>
          <t xml:space="preserve">Hier (B4 bis B6) stehen die Kenndaten des ausgewählten Motors. 
Nicht verändern!!
</t>
        </r>
      </text>
    </comment>
    <comment ref="D8" authorId="0">
      <text>
        <r>
          <rPr>
            <sz val="8"/>
            <rFont val="Tahoma"/>
            <family val="0"/>
          </rPr>
          <t xml:space="preserve">Hier gewünschte Motorspannung in V eingeben
</t>
        </r>
      </text>
    </comment>
    <comment ref="J8" authorId="0">
      <text>
        <r>
          <rPr>
            <sz val="8"/>
            <rFont val="Tahoma"/>
            <family val="0"/>
          </rPr>
          <t xml:space="preserve">Hier gewünschte Motorspannung in V eingeben
</t>
        </r>
      </text>
    </comment>
    <comment ref="P8" authorId="0">
      <text>
        <r>
          <rPr>
            <sz val="8"/>
            <rFont val="Tahoma"/>
            <family val="0"/>
          </rPr>
          <t xml:space="preserve">Hier gewünschte Motorspannung in V eingeben
</t>
        </r>
      </text>
    </comment>
    <comment ref="B9" authorId="0">
      <text>
        <r>
          <rPr>
            <sz val="8"/>
            <rFont val="Tahoma"/>
            <family val="0"/>
          </rPr>
          <t xml:space="preserve">Hier (B4 bis B6) stehen die Kenndaten des ausgewählten Motors. 
Nicht verändern!!
</t>
        </r>
      </text>
    </comment>
    <comment ref="B10" authorId="0">
      <text>
        <r>
          <rPr>
            <sz val="8"/>
            <rFont val="Tahoma"/>
            <family val="0"/>
          </rPr>
          <t xml:space="preserve">Hier (B4 bis B6) 
stehen die Kenndaten des ausgewählten Motors. 
Nicht verändern!!
</t>
        </r>
      </text>
    </comment>
    <comment ref="G12" authorId="0">
      <text>
        <r>
          <rPr>
            <sz val="8"/>
            <rFont val="Tahoma"/>
            <family val="0"/>
          </rPr>
          <t xml:space="preserve">Fiktive Drehz. Nach Abzug der 5 % Getriebeverluste
</t>
        </r>
      </text>
    </comment>
    <comment ref="H12" authorId="0">
      <text>
        <r>
          <rPr>
            <sz val="8"/>
            <rFont val="Tahoma"/>
            <family val="0"/>
          </rPr>
          <t xml:space="preserve">Es werden Getriebeverluste 
von 5 % unterstellt
</t>
        </r>
      </text>
    </comment>
    <comment ref="M12" authorId="0">
      <text>
        <r>
          <rPr>
            <sz val="8"/>
            <rFont val="Tahoma"/>
            <family val="0"/>
          </rPr>
          <t xml:space="preserve">Fiktive Drehz. Nach Abzug der 5 % Getriebeverluste
</t>
        </r>
      </text>
    </comment>
    <comment ref="N12" authorId="0">
      <text>
        <r>
          <rPr>
            <sz val="8"/>
            <rFont val="Tahoma"/>
            <family val="0"/>
          </rPr>
          <t xml:space="preserve">Es werden Getriebeverluste 
von 5 % unterstellt
</t>
        </r>
      </text>
    </comment>
    <comment ref="S12" authorId="0">
      <text>
        <r>
          <rPr>
            <sz val="8"/>
            <rFont val="Tahoma"/>
            <family val="0"/>
          </rPr>
          <t xml:space="preserve">Fiktive Drehz. Nach Abzug der 5 % Getriebeverluste
</t>
        </r>
      </text>
    </comment>
    <comment ref="T12" authorId="0">
      <text>
        <r>
          <rPr>
            <sz val="8"/>
            <rFont val="Tahoma"/>
            <family val="0"/>
          </rPr>
          <t xml:space="preserve">Es werden Getriebeverluste 
von 5 % unterstellt
</t>
        </r>
      </text>
    </comment>
    <comment ref="B13" authorId="0">
      <text>
        <r>
          <rPr>
            <sz val="8"/>
            <rFont val="Tahoma"/>
            <family val="0"/>
          </rPr>
          <t>Hier abwiechendes Untersetzungs-verhältnis eingeben. Wenn z.B. 5,4 : 1 erwünscht, dann Eingabe 5,4</t>
        </r>
      </text>
    </comment>
  </commentList>
</comments>
</file>

<file path=xl/comments8.xml><?xml version="1.0" encoding="utf-8"?>
<comments xmlns="http://schemas.openxmlformats.org/spreadsheetml/2006/main">
  <authors>
    <author>Un utilisateur satisfait de Microsoft Office</author>
  </authors>
  <commentList>
    <comment ref="B7" authorId="0">
      <text>
        <r>
          <rPr>
            <sz val="8"/>
            <rFont val="Tahoma"/>
            <family val="0"/>
          </rPr>
          <t xml:space="preserve">Dies ist nur eine Empfehlung!
</t>
        </r>
      </text>
    </comment>
    <comment ref="B8" authorId="0">
      <text>
        <r>
          <rPr>
            <sz val="8"/>
            <rFont val="Tahoma"/>
            <family val="0"/>
          </rPr>
          <t xml:space="preserve">Hier (B4 bis B6) stehen die Kenndaten des ausgewählten Motors. 
Nicht verändern!!
</t>
        </r>
      </text>
    </comment>
    <comment ref="D8" authorId="0">
      <text>
        <r>
          <rPr>
            <sz val="8"/>
            <rFont val="Tahoma"/>
            <family val="0"/>
          </rPr>
          <t xml:space="preserve">Hier gewünschte Motorspannung in V eingeben
</t>
        </r>
      </text>
    </comment>
    <comment ref="J8" authorId="0">
      <text>
        <r>
          <rPr>
            <sz val="8"/>
            <rFont val="Tahoma"/>
            <family val="0"/>
          </rPr>
          <t xml:space="preserve">Hier gewünschte Motorspannung in V eingeben
</t>
        </r>
      </text>
    </comment>
    <comment ref="P8" authorId="0">
      <text>
        <r>
          <rPr>
            <sz val="8"/>
            <rFont val="Tahoma"/>
            <family val="0"/>
          </rPr>
          <t xml:space="preserve">Hier gewünschte Motorspannung in V eingeben
</t>
        </r>
      </text>
    </comment>
    <comment ref="B9" authorId="0">
      <text>
        <r>
          <rPr>
            <sz val="8"/>
            <rFont val="Tahoma"/>
            <family val="0"/>
          </rPr>
          <t xml:space="preserve">Hier (B4 bis B6) stehen die Kenndaten des ausgewählten Motors. 
Nicht verändern!!
</t>
        </r>
      </text>
    </comment>
    <comment ref="B10" authorId="0">
      <text>
        <r>
          <rPr>
            <sz val="8"/>
            <rFont val="Tahoma"/>
            <family val="0"/>
          </rPr>
          <t xml:space="preserve">Hier (B4 bis B6) 
stehen die Kenndaten des ausgewählten Motors. 
Nicht verändern!!
</t>
        </r>
      </text>
    </comment>
    <comment ref="B11" authorId="0">
      <text>
        <r>
          <rPr>
            <sz val="8"/>
            <rFont val="Tahoma"/>
            <family val="0"/>
          </rPr>
          <t xml:space="preserve">Dies ist nur eine Empfehlung!
</t>
        </r>
      </text>
    </comment>
    <comment ref="G12" authorId="0">
      <text>
        <r>
          <rPr>
            <sz val="8"/>
            <rFont val="Tahoma"/>
            <family val="0"/>
          </rPr>
          <t xml:space="preserve">Fiktive Drehz. Nach Abzug der 5 % Getriebeverluste
</t>
        </r>
      </text>
    </comment>
    <comment ref="H12" authorId="0">
      <text>
        <r>
          <rPr>
            <sz val="8"/>
            <rFont val="Tahoma"/>
            <family val="0"/>
          </rPr>
          <t xml:space="preserve">Es werden Getriebeverluste 
von 5 % unterstellt
</t>
        </r>
      </text>
    </comment>
    <comment ref="M12" authorId="0">
      <text>
        <r>
          <rPr>
            <sz val="8"/>
            <rFont val="Tahoma"/>
            <family val="0"/>
          </rPr>
          <t xml:space="preserve">Fiktive Drehz. Nach Abzug der 5 % Getriebeverluste
</t>
        </r>
      </text>
    </comment>
    <comment ref="N12" authorId="0">
      <text>
        <r>
          <rPr>
            <sz val="8"/>
            <rFont val="Tahoma"/>
            <family val="0"/>
          </rPr>
          <t xml:space="preserve">Es werden Getriebeverluste 
von 5 % unterstellt
</t>
        </r>
      </text>
    </comment>
    <comment ref="S12" authorId="0">
      <text>
        <r>
          <rPr>
            <sz val="8"/>
            <rFont val="Tahoma"/>
            <family val="0"/>
          </rPr>
          <t xml:space="preserve">Fiktive Drehz. Nach Abzug der 5 % Getriebeverluste
</t>
        </r>
      </text>
    </comment>
    <comment ref="T12" authorId="0">
      <text>
        <r>
          <rPr>
            <sz val="8"/>
            <rFont val="Tahoma"/>
            <family val="0"/>
          </rPr>
          <t xml:space="preserve">Es werden Getriebeverluste 
von 5 % unterstellt
</t>
        </r>
      </text>
    </comment>
    <comment ref="B13" authorId="0">
      <text>
        <r>
          <rPr>
            <sz val="8"/>
            <rFont val="Tahoma"/>
            <family val="0"/>
          </rPr>
          <t>Hier abwiechendes Untersetzungs-verhältnis eingeben. Wenn z.B. 5,4 : 1 erwünscht, dann Eingabe 5,4</t>
        </r>
      </text>
    </comment>
  </commentList>
</comments>
</file>

<file path=xl/comments9.xml><?xml version="1.0" encoding="utf-8"?>
<comments xmlns="http://schemas.openxmlformats.org/spreadsheetml/2006/main">
  <authors>
    <author>Un utilisateur satisfait de Microsoft Office</author>
  </authors>
  <commentList>
    <comment ref="B7" authorId="0">
      <text>
        <r>
          <rPr>
            <sz val="8"/>
            <rFont val="Tahoma"/>
            <family val="0"/>
          </rPr>
          <t xml:space="preserve">Dies ist nur eine Empfehlung!
</t>
        </r>
      </text>
    </comment>
    <comment ref="B8" authorId="0">
      <text>
        <r>
          <rPr>
            <sz val="8"/>
            <rFont val="Tahoma"/>
            <family val="0"/>
          </rPr>
          <t xml:space="preserve">Hier (B4 bis B6) stehen die Kenndaten des ausgewählten Motors. 
Nicht verändern!!
</t>
        </r>
      </text>
    </comment>
    <comment ref="D8" authorId="0">
      <text>
        <r>
          <rPr>
            <sz val="8"/>
            <rFont val="Tahoma"/>
            <family val="0"/>
          </rPr>
          <t xml:space="preserve">Hier gewünschte Motorspannung in V eingeben
</t>
        </r>
      </text>
    </comment>
    <comment ref="J8" authorId="0">
      <text>
        <r>
          <rPr>
            <sz val="8"/>
            <rFont val="Tahoma"/>
            <family val="0"/>
          </rPr>
          <t xml:space="preserve">Hier gewünschte Motorspannung in V eingeben
</t>
        </r>
      </text>
    </comment>
    <comment ref="P8" authorId="0">
      <text>
        <r>
          <rPr>
            <sz val="8"/>
            <rFont val="Tahoma"/>
            <family val="0"/>
          </rPr>
          <t xml:space="preserve">Hier gewünschte Motorspannung in V eingeben
</t>
        </r>
      </text>
    </comment>
    <comment ref="B9" authorId="0">
      <text>
        <r>
          <rPr>
            <sz val="8"/>
            <rFont val="Tahoma"/>
            <family val="0"/>
          </rPr>
          <t xml:space="preserve">Hier (B4 bis B6) stehen die Kenndaten des ausgewählten Motors. 
Nicht verändern!!
</t>
        </r>
      </text>
    </comment>
    <comment ref="B10" authorId="0">
      <text>
        <r>
          <rPr>
            <sz val="8"/>
            <rFont val="Tahoma"/>
            <family val="0"/>
          </rPr>
          <t xml:space="preserve">Hier (B4 bis B6) 
stehen die Kenndaten des ausgewählten Motors. 
Nicht verändern!!
</t>
        </r>
      </text>
    </comment>
    <comment ref="G12" authorId="0">
      <text>
        <r>
          <rPr>
            <sz val="8"/>
            <rFont val="Tahoma"/>
            <family val="0"/>
          </rPr>
          <t xml:space="preserve">Fiktive Drehz. Nach Abzug der 5 % Getriebeverluste
</t>
        </r>
      </text>
    </comment>
    <comment ref="H12" authorId="0">
      <text>
        <r>
          <rPr>
            <sz val="8"/>
            <rFont val="Tahoma"/>
            <family val="0"/>
          </rPr>
          <t xml:space="preserve">Es werden Getriebeverluste 
von 5 % unterstellt
</t>
        </r>
      </text>
    </comment>
    <comment ref="M12" authorId="0">
      <text>
        <r>
          <rPr>
            <sz val="8"/>
            <rFont val="Tahoma"/>
            <family val="0"/>
          </rPr>
          <t xml:space="preserve">Fiktive Drehz. Nach Abzug der 5 % Getriebeverluste
</t>
        </r>
      </text>
    </comment>
    <comment ref="N12" authorId="0">
      <text>
        <r>
          <rPr>
            <sz val="8"/>
            <rFont val="Tahoma"/>
            <family val="0"/>
          </rPr>
          <t xml:space="preserve">Es werden Getriebeverluste 
von 5 % unterstellt
</t>
        </r>
      </text>
    </comment>
    <comment ref="S12" authorId="0">
      <text>
        <r>
          <rPr>
            <sz val="8"/>
            <rFont val="Tahoma"/>
            <family val="0"/>
          </rPr>
          <t xml:space="preserve">Fiktive Drehz. Nach Abzug der 5 % Getriebeverluste
</t>
        </r>
      </text>
    </comment>
    <comment ref="T12" authorId="0">
      <text>
        <r>
          <rPr>
            <sz val="8"/>
            <rFont val="Tahoma"/>
            <family val="0"/>
          </rPr>
          <t xml:space="preserve">Es werden Getriebeverluste 
von 5 % unterstellt
</t>
        </r>
      </text>
    </comment>
    <comment ref="B13" authorId="0">
      <text>
        <r>
          <rPr>
            <sz val="8"/>
            <rFont val="Tahoma"/>
            <family val="0"/>
          </rPr>
          <t>Hier abwiechendes Untersetzungs-verhältnis eingeben. Wenn z.B. 5,4 : 1 erwünscht, dann Eingabe 5,4</t>
        </r>
      </text>
    </comment>
  </commentList>
</comments>
</file>

<file path=xl/sharedStrings.xml><?xml version="1.0" encoding="utf-8"?>
<sst xmlns="http://schemas.openxmlformats.org/spreadsheetml/2006/main" count="1491" uniqueCount="545">
  <si>
    <t>Kv</t>
  </si>
  <si>
    <t>Ra</t>
  </si>
  <si>
    <t>Io</t>
  </si>
  <si>
    <t>Tension choisie</t>
  </si>
  <si>
    <t>A</t>
  </si>
  <si>
    <t>V</t>
  </si>
  <si>
    <t>Ohm</t>
  </si>
  <si>
    <t>tr/volt</t>
  </si>
  <si>
    <t>Rendement Max</t>
  </si>
  <si>
    <t>%</t>
  </si>
  <si>
    <t>tr/mn</t>
  </si>
  <si>
    <t>W</t>
  </si>
  <si>
    <t>Constantes du moteur</t>
  </si>
  <si>
    <t xml:space="preserve">Intensité </t>
  </si>
  <si>
    <t>Intensité au blocage</t>
  </si>
  <si>
    <t>Int pour le maxeff</t>
  </si>
  <si>
    <t>Nom du moteur</t>
  </si>
  <si>
    <t>Vitesse de rotation</t>
  </si>
  <si>
    <t>Rendement</t>
  </si>
  <si>
    <t>Coefficient suivant la marque de l'hélice :</t>
  </si>
  <si>
    <t>Indiquez le coefficient :</t>
  </si>
  <si>
    <t>Diamètre</t>
  </si>
  <si>
    <t xml:space="preserve">Pas </t>
  </si>
  <si>
    <t>Vitesse</t>
  </si>
  <si>
    <t>en Pouce</t>
  </si>
  <si>
    <t>en tr/mn</t>
  </si>
  <si>
    <t>Puissance sortie réducté</t>
  </si>
  <si>
    <t>VRot avec réduction</t>
  </si>
  <si>
    <t>Marque</t>
  </si>
  <si>
    <t>Modèle</t>
  </si>
  <si>
    <t>Référence</t>
  </si>
  <si>
    <t>Type</t>
  </si>
  <si>
    <t>Poids</t>
  </si>
  <si>
    <t>tours/volt</t>
  </si>
  <si>
    <t>Ampère</t>
  </si>
  <si>
    <t>g</t>
  </si>
  <si>
    <t>Astro</t>
  </si>
  <si>
    <t>Brushless 020 7T#22</t>
  </si>
  <si>
    <t>Brushless</t>
  </si>
  <si>
    <t>Brushless 020 6T#21</t>
  </si>
  <si>
    <t>802P</t>
  </si>
  <si>
    <t>Brushless 05 3T#18</t>
  </si>
  <si>
    <t>805D</t>
  </si>
  <si>
    <t>Brushless 05 4T#19</t>
  </si>
  <si>
    <t>805G</t>
  </si>
  <si>
    <t>Cobalt 020 9T</t>
  </si>
  <si>
    <t>Cobalt</t>
  </si>
  <si>
    <t>Cobalt 035 7T#20</t>
  </si>
  <si>
    <t>Cobalt 035 FAI 5T#18</t>
  </si>
  <si>
    <t>Cobalt 05 7T#20</t>
  </si>
  <si>
    <t>Cobalt 05 FAI 5T#18</t>
  </si>
  <si>
    <t>Cobalt 05 FAI 6T#19</t>
  </si>
  <si>
    <t>Cobalt 15 10T#21</t>
  </si>
  <si>
    <t>Cobalt 25 8T#20</t>
  </si>
  <si>
    <t>Cobalt 25 FAI 5T#18</t>
  </si>
  <si>
    <t>Cobalt 40 8T#20</t>
  </si>
  <si>
    <t>Cobalt 40 FAI 4T#17</t>
  </si>
  <si>
    <t>Cobalt 40 FAI 5T#18</t>
  </si>
  <si>
    <t>Cobalt 60 11T#23</t>
  </si>
  <si>
    <t>Cobalt 60 13T#24</t>
  </si>
  <si>
    <t>Cobalt 60 FAI 6T#20</t>
  </si>
  <si>
    <t>Cobalt 90 11T#23</t>
  </si>
  <si>
    <t>Cobalt FAI 10T#22</t>
  </si>
  <si>
    <t>Dewalt</t>
  </si>
  <si>
    <t>14,4V</t>
  </si>
  <si>
    <t>Ferrite</t>
  </si>
  <si>
    <t>18V</t>
  </si>
  <si>
    <t>Graupner</t>
  </si>
  <si>
    <t>Speed 280 6V</t>
  </si>
  <si>
    <t>Speed 300 6V</t>
  </si>
  <si>
    <t>Speed 400 6V</t>
  </si>
  <si>
    <t>Speed 400 7,2V</t>
  </si>
  <si>
    <t>Speed 480 BB Race 7,2V</t>
  </si>
  <si>
    <t>Speed 480 Race 7,2V</t>
  </si>
  <si>
    <t>Speed 480 Turbo 7,2V</t>
  </si>
  <si>
    <t>Speed 500 7,2V</t>
  </si>
  <si>
    <t>Speed 500 8,4V</t>
  </si>
  <si>
    <t>Speed 500 BB 7,2V</t>
  </si>
  <si>
    <t>Speed 500 BB 8,4V</t>
  </si>
  <si>
    <t>Speed 500 BB 8,4V Exp</t>
  </si>
  <si>
    <t>Speed 500 BB Race 7,2V</t>
  </si>
  <si>
    <t>Speed 500 BB Race 8,4V</t>
  </si>
  <si>
    <t>Speed 500 BB Race VS 7,2V</t>
  </si>
  <si>
    <t>Speed 500 E 12V</t>
  </si>
  <si>
    <t>Speed 500 Race 7,2V</t>
  </si>
  <si>
    <t>Speed 500 RX540BB 7,2V</t>
  </si>
  <si>
    <t>Speed 500 SP 8,4V</t>
  </si>
  <si>
    <t>Speed 600 7,2V</t>
  </si>
  <si>
    <t>Speed 600 8,4V</t>
  </si>
  <si>
    <t>Speed 600 9,6V</t>
  </si>
  <si>
    <t>Speed 600 BB 7,2V</t>
  </si>
  <si>
    <t>Speed 600 BB 8,4V</t>
  </si>
  <si>
    <t>Speed 600 BB 9,6V</t>
  </si>
  <si>
    <t>Speed 600 BB SP 7,2V</t>
  </si>
  <si>
    <t>Speed 600 BB SP 8,4V</t>
  </si>
  <si>
    <t>Speed 600 BB SP 9,6V</t>
  </si>
  <si>
    <t>Speed 600 BB Turbo  12V</t>
  </si>
  <si>
    <t>Speed 600 BB Turbo 14,4V</t>
  </si>
  <si>
    <t>Speed 600 Eco 7,2V</t>
  </si>
  <si>
    <t>Speed 600 Race 7,2V</t>
  </si>
  <si>
    <t>Speed 600 Race 8,4V</t>
  </si>
  <si>
    <t>Speed 650 BB Race 9,6V</t>
  </si>
  <si>
    <t>Speed 700BB Turbo 12V</t>
  </si>
  <si>
    <t>Speed 700BB Turbo 8,4V</t>
  </si>
  <si>
    <t>Speed 700BB Turbo 9,6V</t>
  </si>
  <si>
    <t>Speed 700BB TurboNeo 9,6V</t>
  </si>
  <si>
    <t>Neodyme</t>
  </si>
  <si>
    <t>Speed 700 Race 9,6V</t>
  </si>
  <si>
    <t>Speed 700 S Turbo 9,6V</t>
  </si>
  <si>
    <t>Speed 700 Turbo 9,6V</t>
  </si>
  <si>
    <t>Speed 720 BB Torque 12V</t>
  </si>
  <si>
    <t>Speed 820 BB Turbo Race</t>
  </si>
  <si>
    <t>Speed 900 BB Torque 12V</t>
  </si>
  <si>
    <t>Ultra 900-8 12V</t>
  </si>
  <si>
    <t>Ultra 900 M 9,6V</t>
  </si>
  <si>
    <t>Ultra 920-4 7V</t>
  </si>
  <si>
    <t>Ultra 920-5 7V</t>
  </si>
  <si>
    <t>Ultra 920-6M 10V</t>
  </si>
  <si>
    <t>Ultra 930-12 12V</t>
  </si>
  <si>
    <t>Ultra 930-6 8V</t>
  </si>
  <si>
    <t>Ultra 930-7 10V</t>
  </si>
  <si>
    <t>Ultra 930-8 12V</t>
  </si>
  <si>
    <t>Ultra 1000 Neodym</t>
  </si>
  <si>
    <t>Ultra 1300-12 18V</t>
  </si>
  <si>
    <t>Ultra 1300-5 8V</t>
  </si>
  <si>
    <t>Ultra 1300-6 10V</t>
  </si>
  <si>
    <t>Ultra 1300-7 12V</t>
  </si>
  <si>
    <t>Ultra 1300-8 12V</t>
  </si>
  <si>
    <t>Ultra 1300-9 16V</t>
  </si>
  <si>
    <t>Ultra 1300-9M 16V</t>
  </si>
  <si>
    <t>Ultra 1600-4 10V</t>
  </si>
  <si>
    <t>Ultra 1600-5 12V</t>
  </si>
  <si>
    <t>Ultra 1600-6 16V</t>
  </si>
  <si>
    <t>Ultra 1600-8 18V</t>
  </si>
  <si>
    <t>Ultra 1600 M 9,6V</t>
  </si>
  <si>
    <t>Ultra 1800-3 10V</t>
  </si>
  <si>
    <t>Ultra 1800-5 Neo 18V</t>
  </si>
  <si>
    <t>Ultra 1800 M Neo</t>
  </si>
  <si>
    <t>Ultra 2000-5 20V</t>
  </si>
  <si>
    <t>Ultra 2000-7 24V</t>
  </si>
  <si>
    <t>Ultra 3300-10 24V</t>
  </si>
  <si>
    <t>Ultra 3300-3 10V</t>
  </si>
  <si>
    <t>Ultra 3300-4 12V</t>
  </si>
  <si>
    <t>Ultra 3300-5 16V</t>
  </si>
  <si>
    <t>Ultra 3300-6 18V</t>
  </si>
  <si>
    <t>Ultra 3300-6 M 28V</t>
  </si>
  <si>
    <t>Ultra 3300-7 20V</t>
  </si>
  <si>
    <t>Ultra 3300-7H 20V</t>
  </si>
  <si>
    <t>Ultra 3450-7 28V</t>
  </si>
  <si>
    <t>Ultra 3500-8 30V</t>
  </si>
  <si>
    <t>Ultra Brushless 220/20-2</t>
  </si>
  <si>
    <t>Ultra Brushless 220/20-3</t>
  </si>
  <si>
    <t>Ultra Brushless 220/Pylon</t>
  </si>
  <si>
    <t>Ultra Brushless 300/30-2</t>
  </si>
  <si>
    <t>Ultra Brushless 300/30-3</t>
  </si>
  <si>
    <t>Kontronik</t>
  </si>
  <si>
    <t>KBM 39-10</t>
  </si>
  <si>
    <t>KBM 39-14</t>
  </si>
  <si>
    <t>KBM 39-16</t>
  </si>
  <si>
    <t>KBM 39-28</t>
  </si>
  <si>
    <t>Kyosho</t>
  </si>
  <si>
    <t>AP 29 29T22</t>
  </si>
  <si>
    <t>AP 29 BB 27T22</t>
  </si>
  <si>
    <t>AP 29 L</t>
  </si>
  <si>
    <t>AP 36 22T20</t>
  </si>
  <si>
    <t>Mabuchi</t>
  </si>
  <si>
    <t>RS-380SH</t>
  </si>
  <si>
    <t>RS-540RH</t>
  </si>
  <si>
    <t>RS-550</t>
  </si>
  <si>
    <t>RS-550SH</t>
  </si>
  <si>
    <t>RS750SH</t>
  </si>
  <si>
    <t>RS-750SH</t>
  </si>
  <si>
    <t>RS-750VF</t>
  </si>
  <si>
    <t>Maxcim</t>
  </si>
  <si>
    <t>Max15-13D</t>
  </si>
  <si>
    <t>Max15-13Y</t>
  </si>
  <si>
    <t>MaxNeo 13D</t>
  </si>
  <si>
    <t>MaxNeo 13Y</t>
  </si>
  <si>
    <t>Mega</t>
  </si>
  <si>
    <t>L5</t>
  </si>
  <si>
    <t>Pattern 24</t>
  </si>
  <si>
    <t>S4</t>
  </si>
  <si>
    <t>S5</t>
  </si>
  <si>
    <t>S7</t>
  </si>
  <si>
    <t>Multiplex</t>
  </si>
  <si>
    <t>Permax 450 Turbo</t>
  </si>
  <si>
    <t>Plettemberg</t>
  </si>
  <si>
    <t>HP 290/40/05</t>
  </si>
  <si>
    <t>HP 290/40/06</t>
  </si>
  <si>
    <t>HP 290/40/07</t>
  </si>
  <si>
    <t>HP 290/40/08</t>
  </si>
  <si>
    <t>HP 290/40/09</t>
  </si>
  <si>
    <t>300/30/A2S (rotor blindé)</t>
  </si>
  <si>
    <t>HP 320/30/08</t>
  </si>
  <si>
    <t>HP 335/37/05</t>
  </si>
  <si>
    <t>HP 355/45/05</t>
  </si>
  <si>
    <t>HP 370/20/A3S</t>
  </si>
  <si>
    <t>Velkom</t>
  </si>
  <si>
    <t>VM 2020/27</t>
  </si>
  <si>
    <t>Neodyn</t>
  </si>
  <si>
    <t>TYP</t>
  </si>
  <si>
    <t>v</t>
  </si>
  <si>
    <t>I0 A</t>
  </si>
  <si>
    <t>mOhm</t>
  </si>
  <si>
    <t>W g</t>
  </si>
  <si>
    <t>MEGA  ACn 22/10/5</t>
  </si>
  <si>
    <t>MEGA  ACn 22/10/6</t>
  </si>
  <si>
    <t>MEGA  ACn 22/10/8</t>
  </si>
  <si>
    <t>MEGA  ACn 22/10/10</t>
  </si>
  <si>
    <t>MEGA  ACn 22/20/2</t>
  </si>
  <si>
    <t>MEGA  ACn 22/20/3</t>
  </si>
  <si>
    <t>MEGA  ACn 22/20/4</t>
  </si>
  <si>
    <t>MEGA  ACn 22/30/2</t>
  </si>
  <si>
    <t>MEGA  ACn 22/30/3</t>
  </si>
  <si>
    <t>MEGA  ACn 22/30/4</t>
  </si>
  <si>
    <t>MEGA  ACn 22/45 /3</t>
  </si>
  <si>
    <t>N/A</t>
  </si>
  <si>
    <t>Kv (Tour/v)</t>
  </si>
  <si>
    <t>I max</t>
  </si>
  <si>
    <t>P électrique consommée</t>
  </si>
  <si>
    <t>P mécanique à l'arbre moteur</t>
  </si>
  <si>
    <t>Electronic Model</t>
  </si>
  <si>
    <t>Chronos 16</t>
  </si>
  <si>
    <t>MEGA</t>
  </si>
  <si>
    <t>2432/24</t>
  </si>
  <si>
    <t>0.5</t>
  </si>
  <si>
    <t>0.250</t>
  </si>
  <si>
    <t>2432/18</t>
  </si>
  <si>
    <t>0.6</t>
  </si>
  <si>
    <t>0.130</t>
  </si>
  <si>
    <t>2432/14</t>
  </si>
  <si>
    <t>1.0</t>
  </si>
  <si>
    <t>0.090</t>
  </si>
  <si>
    <t>2438/18</t>
  </si>
  <si>
    <t>0.145</t>
  </si>
  <si>
    <t>2438/14</t>
  </si>
  <si>
    <t>0.9</t>
  </si>
  <si>
    <t>0.100</t>
  </si>
  <si>
    <t>2438/10</t>
  </si>
  <si>
    <t>1.6</t>
  </si>
  <si>
    <t>0.061</t>
  </si>
  <si>
    <t>2447/14</t>
  </si>
  <si>
    <t>0.7</t>
  </si>
  <si>
    <t>0.120</t>
  </si>
  <si>
    <t>2447/10</t>
  </si>
  <si>
    <t>1.1</t>
  </si>
  <si>
    <t>2447/08</t>
  </si>
  <si>
    <t>1.5</t>
  </si>
  <si>
    <t>0.050</t>
  </si>
  <si>
    <t>NPM</t>
  </si>
  <si>
    <t>Moteurs New Power Brushless</t>
  </si>
  <si>
    <t>Moteurs Electronic Model Brushless</t>
  </si>
  <si>
    <t>Brushless cage carbone</t>
  </si>
  <si>
    <t>0.0720</t>
  </si>
  <si>
    <t xml:space="preserve">Tension </t>
  </si>
  <si>
    <t>Intensité</t>
  </si>
  <si>
    <t>Calcul temps de vol fonction nb elts</t>
  </si>
  <si>
    <t>Capa restituée</t>
  </si>
  <si>
    <t>Masse unit élément</t>
  </si>
  <si>
    <t>Nb élements</t>
  </si>
  <si>
    <t>Rendt mot</t>
  </si>
  <si>
    <t>Rendt hélice</t>
  </si>
  <si>
    <t>masse planeur hors accus</t>
  </si>
  <si>
    <t>mase totale</t>
  </si>
  <si>
    <t>Vz min</t>
  </si>
  <si>
    <t>Vz</t>
  </si>
  <si>
    <t>Nbre de montée de 100 m</t>
  </si>
  <si>
    <t>Potentiel d'altitude (m)</t>
  </si>
  <si>
    <t>Durée de plané air calme (min)</t>
  </si>
  <si>
    <t>Masse motoplaneur</t>
  </si>
  <si>
    <t>Taux de chute mini</t>
  </si>
  <si>
    <t>Vz visée</t>
  </si>
  <si>
    <t xml:space="preserve">Rendement hélice </t>
  </si>
  <si>
    <t>Calcul puissance nécessaire</t>
  </si>
  <si>
    <t>Vz estimé</t>
  </si>
  <si>
    <t xml:space="preserve">Puissance hélice </t>
  </si>
  <si>
    <t xml:space="preserve">Puissance arbre </t>
  </si>
  <si>
    <t>Données calculées</t>
  </si>
  <si>
    <t>rés calcul</t>
  </si>
  <si>
    <t>(données constructeur)</t>
  </si>
  <si>
    <t>AXI 2820-12</t>
  </si>
  <si>
    <t>utilisation 2220-4</t>
  </si>
  <si>
    <t>Supposé évoluer proportionnellement au surcroit de masse</t>
  </si>
  <si>
    <t>Je vise 35 amp max pour pas tuer trop vite mes Ni-mh</t>
  </si>
  <si>
    <t>Rendement résultat des simus…</t>
  </si>
  <si>
    <t>Voir graphe point de fonctionnement Mega 2220-4 avec hélice 11*6,5</t>
  </si>
  <si>
    <t>(recalé pour tenter de coller aux mesures…)</t>
  </si>
  <si>
    <t>I</t>
  </si>
  <si>
    <t>U</t>
  </si>
  <si>
    <t>P elec</t>
  </si>
  <si>
    <t>RPM</t>
  </si>
  <si>
    <t xml:space="preserve"> Mesures 10*6 AERONAUT GLASS</t>
  </si>
  <si>
    <t>Mesures 11x6,5 Aeronaut</t>
  </si>
  <si>
    <t xml:space="preserve"> MESURES 8,5 x 6 Carbonprop Aeronaut</t>
  </si>
  <si>
    <t>Mesures 10x4 APC (normale pour mot thermique)</t>
  </si>
  <si>
    <t>Luftschraubeanpassung für die LRK350-20 Motoren,alle Kenwerte schon eingetragen</t>
  </si>
  <si>
    <t>Geben Sie nur die gewünschte Leistung bei gegebene Spannung (ca 1.05V pro Zelle für 20A und 1V für 30A)</t>
  </si>
  <si>
    <t>Das Program schägt Ihnen die Beste Aeronaut LS. Sie kennen 3 verschiedene Leistungen eintragen und gleichzeitig die Ergebnisse vergleichen</t>
  </si>
  <si>
    <t>bitte nur gelbe Felder beschreiben</t>
  </si>
  <si>
    <t>LRK350-20-15w</t>
  </si>
  <si>
    <t>Motor - Kennwerte:</t>
  </si>
  <si>
    <t>Betriebswerte</t>
  </si>
  <si>
    <t xml:space="preserve">Hinweis: </t>
  </si>
  <si>
    <t>Pin/W</t>
  </si>
  <si>
    <t xml:space="preserve">Leistungsdaten von </t>
  </si>
  <si>
    <t xml:space="preserve">Cam Carbon  13 x 8 </t>
  </si>
  <si>
    <t xml:space="preserve">weitgehend identisch  </t>
  </si>
  <si>
    <t>mit</t>
  </si>
  <si>
    <t>CamCarbon  12,5 x 7,5</t>
  </si>
  <si>
    <t>Direktantrieb</t>
  </si>
  <si>
    <t xml:space="preserve">X  </t>
  </si>
  <si>
    <t>X</t>
  </si>
  <si>
    <t>Wunschunters.</t>
  </si>
  <si>
    <t>LRK350-20-13w</t>
  </si>
  <si>
    <t>LRK350-20-11w</t>
  </si>
  <si>
    <r>
      <t>U</t>
    </r>
    <r>
      <rPr>
        <b/>
        <i/>
        <vertAlign val="subscript"/>
        <sz val="10"/>
        <rFont val="Arial"/>
        <family val="2"/>
      </rPr>
      <t>nenn</t>
    </r>
    <r>
      <rPr>
        <b/>
        <i/>
        <sz val="10"/>
        <rFont val="Arial"/>
        <family val="2"/>
      </rPr>
      <t>/V</t>
    </r>
  </si>
  <si>
    <r>
      <t>U</t>
    </r>
    <r>
      <rPr>
        <vertAlign val="subscript"/>
        <sz val="12"/>
        <rFont val="Arial"/>
        <family val="2"/>
      </rPr>
      <t>mot</t>
    </r>
    <r>
      <rPr>
        <sz val="12"/>
        <rFont val="Arial"/>
        <family val="2"/>
      </rPr>
      <t xml:space="preserve"> /V</t>
    </r>
  </si>
  <si>
    <r>
      <t>I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/A</t>
    </r>
  </si>
  <si>
    <r>
      <t>P</t>
    </r>
    <r>
      <rPr>
        <vertAlign val="subscript"/>
        <sz val="10"/>
        <rFont val="Arial"/>
        <family val="2"/>
      </rPr>
      <t>ab</t>
    </r>
    <r>
      <rPr>
        <sz val="10"/>
        <rFont val="Arial"/>
        <family val="0"/>
      </rPr>
      <t>/W</t>
    </r>
  </si>
  <si>
    <r>
      <t>n/min</t>
    </r>
    <r>
      <rPr>
        <vertAlign val="superscript"/>
        <sz val="10"/>
        <rFont val="Arial"/>
        <family val="2"/>
      </rPr>
      <t>-1</t>
    </r>
  </si>
  <si>
    <r>
      <t>Eta</t>
    </r>
    <r>
      <rPr>
        <vertAlign val="subscript"/>
        <sz val="10"/>
        <rFont val="Arial"/>
        <family val="2"/>
      </rPr>
      <t>mot</t>
    </r>
  </si>
  <si>
    <r>
      <t>I</t>
    </r>
    <r>
      <rPr>
        <b/>
        <i/>
        <vertAlign val="subscript"/>
        <sz val="10"/>
        <rFont val="Arial"/>
        <family val="2"/>
      </rPr>
      <t>0</t>
    </r>
    <r>
      <rPr>
        <b/>
        <i/>
        <sz val="10"/>
        <rFont val="Arial"/>
        <family val="2"/>
      </rPr>
      <t>/A</t>
    </r>
  </si>
  <si>
    <r>
      <t>R</t>
    </r>
    <r>
      <rPr>
        <b/>
        <i/>
        <vertAlign val="subscript"/>
        <sz val="10"/>
        <rFont val="Arial"/>
        <family val="2"/>
      </rPr>
      <t>i</t>
    </r>
    <r>
      <rPr>
        <b/>
        <i/>
        <sz val="10"/>
        <rFont val="Arial"/>
        <family val="2"/>
      </rPr>
      <t>/Ohm</t>
    </r>
  </si>
  <si>
    <r>
      <t>no</t>
    </r>
    <r>
      <rPr>
        <b/>
        <i/>
        <vertAlign val="subscript"/>
        <sz val="10"/>
        <rFont val="Arial"/>
        <family val="2"/>
      </rPr>
      <t xml:space="preserve">s </t>
    </r>
    <r>
      <rPr>
        <b/>
        <i/>
        <sz val="10"/>
        <rFont val="Arial"/>
        <family val="2"/>
      </rPr>
      <t>/min</t>
    </r>
    <r>
      <rPr>
        <b/>
        <i/>
        <vertAlign val="superscript"/>
        <sz val="10"/>
        <rFont val="Arial"/>
        <family val="2"/>
      </rPr>
      <t>-1</t>
    </r>
    <r>
      <rPr>
        <b/>
        <i/>
        <sz val="10"/>
        <rFont val="Arial"/>
        <family val="2"/>
      </rPr>
      <t>/V</t>
    </r>
  </si>
  <si>
    <r>
      <t>n</t>
    </r>
    <r>
      <rPr>
        <vertAlign val="subscript"/>
        <sz val="10"/>
        <rFont val="Arial"/>
        <family val="2"/>
      </rPr>
      <t>100W</t>
    </r>
  </si>
  <si>
    <r>
      <t>CAM</t>
    </r>
    <r>
      <rPr>
        <b/>
        <vertAlign val="subscript"/>
        <sz val="14"/>
        <rFont val="Arial"/>
        <family val="2"/>
      </rPr>
      <t>Carbon</t>
    </r>
  </si>
  <si>
    <r>
      <t>n / min</t>
    </r>
    <r>
      <rPr>
        <vertAlign val="superscript"/>
        <sz val="10"/>
        <rFont val="Arial"/>
        <family val="2"/>
      </rPr>
      <t>-1</t>
    </r>
  </si>
  <si>
    <r>
      <t>kns</t>
    </r>
    <r>
      <rPr>
        <b/>
        <i/>
        <vertAlign val="subscript"/>
        <sz val="10"/>
        <rFont val="Arial"/>
        <family val="2"/>
      </rPr>
      <t xml:space="preserve">s </t>
    </r>
    <r>
      <rPr>
        <b/>
        <i/>
        <sz val="10"/>
        <rFont val="Arial"/>
        <family val="2"/>
      </rPr>
      <t>/min</t>
    </r>
    <r>
      <rPr>
        <b/>
        <i/>
        <vertAlign val="superscript"/>
        <sz val="10"/>
        <rFont val="Arial"/>
        <family val="2"/>
      </rPr>
      <t>-1</t>
    </r>
    <r>
      <rPr>
        <b/>
        <i/>
        <sz val="10"/>
        <rFont val="Arial"/>
        <family val="2"/>
      </rPr>
      <t>/V /A</t>
    </r>
  </si>
  <si>
    <r>
      <t>Eta</t>
    </r>
    <r>
      <rPr>
        <vertAlign val="subscript"/>
        <sz val="8"/>
        <rFont val="Arial"/>
        <family val="2"/>
      </rPr>
      <t>ges</t>
    </r>
    <r>
      <rPr>
        <b/>
        <sz val="8"/>
        <rFont val="Arial"/>
        <family val="2"/>
      </rPr>
      <t xml:space="preserve"> </t>
    </r>
  </si>
  <si>
    <r>
      <t>U</t>
    </r>
    <r>
      <rPr>
        <vertAlign val="subscript"/>
        <sz val="10"/>
        <rFont val="Arial"/>
        <family val="2"/>
      </rPr>
      <t>mot</t>
    </r>
    <r>
      <rPr>
        <sz val="10"/>
        <rFont val="Arial"/>
        <family val="0"/>
      </rPr>
      <t xml:space="preserve"> /V</t>
    </r>
  </si>
  <si>
    <r>
      <t>I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/A</t>
    </r>
  </si>
  <si>
    <t>CAM-Carbon Klappluftschrauben Vergleichstabelle</t>
  </si>
  <si>
    <t>http://www.luftschrauben.de/</t>
  </si>
  <si>
    <t>Gemessene N-100 Werte (=Drehzahl bei 100 W)</t>
  </si>
  <si>
    <t xml:space="preserve">Mittelstück 42 mm      </t>
  </si>
  <si>
    <t xml:space="preserve">Mittelstück 47 mm                 </t>
  </si>
  <si>
    <t xml:space="preserve">Mittelstück 52 mm                                        </t>
  </si>
  <si>
    <t>D</t>
  </si>
  <si>
    <t>H</t>
  </si>
  <si>
    <t>0°</t>
  </si>
  <si>
    <t xml:space="preserve"> +2,5°</t>
  </si>
  <si>
    <t>+5°</t>
  </si>
  <si>
    <t>+2,5°</t>
  </si>
  <si>
    <t>CAM-Carbon     20,0 x 12,5 cm /  8,0x 5,0"</t>
  </si>
  <si>
    <t>CAM-Carbon     23,0 x 12,5 cm /  9,0x 5,0"</t>
  </si>
  <si>
    <t>CAM-Carbon     24,0 x 12,5 cm /  9,5x 5,0"</t>
  </si>
  <si>
    <t>CAM-Carbon     25,5 x 15,0 cm / 10,0x 6,0"</t>
  </si>
  <si>
    <t>CAM-Carbon     25,5 x 20,0 cm / 10,0x 8,0"</t>
  </si>
  <si>
    <t>CAM-Carbon     28,0 x 18,0 cm / 11,0x 7,0"</t>
  </si>
  <si>
    <t>CAM-Carbon     28,0 x 20,0 cm / 11,0x 8,0"</t>
  </si>
  <si>
    <t>CAM-Carbon     30,5 x 16,5 cm / 12,0x 6,5"</t>
  </si>
  <si>
    <t>CAM-Carbon     30,5 x 23,0 cm / 12,0x 9,0"</t>
  </si>
  <si>
    <t>CAM-Carbon     32,0 x 19,0 cm / 12,5x 7,5"</t>
  </si>
  <si>
    <t>CAM-Carbon     33,0 x 20,0 cm / 13,0x 8,0"</t>
  </si>
  <si>
    <t>CAM-Carbon     33,0 x 28,0 cm / 13,0x11,0"</t>
  </si>
  <si>
    <t>CAM-Carbon     35,5 x 20,0 cm / 14,0x 8,0"</t>
  </si>
  <si>
    <t>CAM-Carbon     35,5 x 23,0 cm / 14,0x 9,0"</t>
  </si>
  <si>
    <t>CAM-Carbon     35,5 x 25,5 cm / 14,0x10,0"</t>
  </si>
  <si>
    <t>CAM-Carbon     38,0 x 33,0 cm / 15,0x13,0"</t>
  </si>
  <si>
    <t>CAM-Carbon     40,5 x 25,5 cm / 16,0x10,0"</t>
  </si>
  <si>
    <t>CAM-Carbon     40,5 x 33,0 cm / 16,0x13,0"</t>
  </si>
  <si>
    <t>CAM-Carbon     43,0 x 23,0 cm / 17,0x 9,0"</t>
  </si>
  <si>
    <t>CAM-Carbon     43,0 x 28,0 cm / 17,0x11,0"</t>
  </si>
  <si>
    <t>CAM-Carbon     43,0 x 33,0 cm / 17,0x13,0"</t>
  </si>
  <si>
    <t>CAM-Carbon     45,5 x 28,0 cm / 18,0x11,0"</t>
  </si>
  <si>
    <t>Klappluftschrauben Vergleichstabelle</t>
  </si>
  <si>
    <t>Spallte B und C eingefuegt um besser sortieren zu koennen (Peter)</t>
  </si>
  <si>
    <t>Gemesessene Steigungen in cm bei 75% des Durchmessers</t>
  </si>
  <si>
    <t>Mittelstück 52 mm</t>
  </si>
  <si>
    <t xml:space="preserve"> -5°</t>
  </si>
  <si>
    <t xml:space="preserve"> -2,5°</t>
  </si>
  <si>
    <t>-5°</t>
  </si>
  <si>
    <t>-2,5°</t>
  </si>
  <si>
    <t>Classic-Carbon 18,0 x 15,0 cm /  7,0x 6,0"</t>
  </si>
  <si>
    <t>Classic-Carbon 20,0 x 12,5 cm /  8,0x 5,0"</t>
  </si>
  <si>
    <t>Classic-Carbon 23,0 x 12,5 cm /  9,0x 5,0"</t>
  </si>
  <si>
    <t>Classic-Carbon 23,0 x 16,5 cm /  9,0x 6,5"</t>
  </si>
  <si>
    <t>Classic-Carbon 25,5 x 18,0 cm / 10,0x 7,0"</t>
  </si>
  <si>
    <t>Classic-Carbon 26,5 x 15,0 cm / 10,5x 6,0"</t>
  </si>
  <si>
    <t>Classic-Carbon 28,0 x 16,5 cm / 11,0x 6,5"</t>
  </si>
  <si>
    <t>Classic-Carbon 29,5 x 18,0 cm / 11,5x 7,0"</t>
  </si>
  <si>
    <t>Classic-Carbon 30,5 x 18,0 cm / 12,0x 7,0"</t>
  </si>
  <si>
    <t>CAM-Carb.Bl.    30,5 x 20,0 cm / 12,0x 8,0"</t>
  </si>
  <si>
    <t>Classic-Carbon 32,0 x 16,5 cm / 12,5x 6,5"</t>
  </si>
  <si>
    <t>Classic-Carbon 32,0 x 25,5 cm / 12,5x10,0"</t>
  </si>
  <si>
    <t>Classic-Carbon 33,0 x 16,5 cm / 13,0x 6,5"</t>
  </si>
  <si>
    <t>Classic-Carbon 34,0 x 18,0 cm / 13,5x 7,0"</t>
  </si>
  <si>
    <t>Classic-Carbon 36,0 x 18,0 cm / 14,0x 7,0"</t>
  </si>
  <si>
    <t>Classic-Carbon 38,0 x 24,0 cm / 15,0x 9,5"</t>
  </si>
  <si>
    <t>Classic-Carbon 42,0 x 38,0 cm / 16,5x15,0"</t>
  </si>
  <si>
    <t>Classic-Carbon 45,5 x 20,0 cm / 18,0x 8,0"</t>
  </si>
  <si>
    <t>Dia =</t>
  </si>
  <si>
    <t>Pas=</t>
  </si>
  <si>
    <t>Coef =</t>
  </si>
  <si>
    <t>Amp</t>
  </si>
  <si>
    <t>W hélice</t>
  </si>
  <si>
    <t>rendt</t>
  </si>
  <si>
    <t>W plan</t>
  </si>
  <si>
    <t xml:space="preserve">                                             PHASOR MOTORS</t>
  </si>
  <si>
    <t xml:space="preserve">   This is a new generetion of 'brushless´ and 'sensorless´ motors. We recommend the use of Jeti 'Sensorless´ speed controllers for optimum</t>
  </si>
  <si>
    <t xml:space="preserve">  performance. These motors were developed for flying models. We recommend using 'Phasor´ motors for direct drive, with normal or folding</t>
  </si>
  <si>
    <t xml:space="preserve">                         propellers. Phasor motors are delivered including soldered G - 3,5 connectors.</t>
  </si>
  <si>
    <t xml:space="preserve">              PHASOR 15 - 3</t>
  </si>
  <si>
    <t xml:space="preserve">                                                      </t>
  </si>
  <si>
    <t xml:space="preserve">              Dimensions (diameter x leght):</t>
  </si>
  <si>
    <t xml:space="preserve">                                                     36 x 37 mm</t>
  </si>
  <si>
    <t xml:space="preserve">              Weight:</t>
  </si>
  <si>
    <t xml:space="preserve">                                                     136 g</t>
  </si>
  <si>
    <t xml:space="preserve">              Shaft diameter:</t>
  </si>
  <si>
    <t xml:space="preserve">                                                     5 mm</t>
  </si>
  <si>
    <t xml:space="preserve">              Number of turns:</t>
  </si>
  <si>
    <t xml:space="preserve">              RPM per Volt:</t>
  </si>
  <si>
    <t xml:space="preserve">                                                     2 300 min-1</t>
  </si>
  <si>
    <t xml:space="preserve">              Maximum curent:</t>
  </si>
  <si>
    <t xml:space="preserve">                                                     35 Amps</t>
  </si>
  <si>
    <t xml:space="preserve">              Resistance (1. phase):</t>
  </si>
  <si>
    <t xml:space="preserve">                                                     0,0125 Ohm</t>
  </si>
  <si>
    <t xml:space="preserve">              Maximum effeciency:</t>
  </si>
  <si>
    <t xml:space="preserve">              Number of cells:</t>
  </si>
  <si>
    <t xml:space="preserve">                                                     6 -7</t>
  </si>
  <si>
    <t xml:space="preserve">              Recommended prop 6 cells:</t>
  </si>
  <si>
    <t xml:space="preserve">                                                     8/4 (28 Amps)</t>
  </si>
  <si>
    <t xml:space="preserve">              Recommended prop 7 cells:</t>
  </si>
  <si>
    <t xml:space="preserve">                                                     7/4 (26 Amps)</t>
  </si>
  <si>
    <t xml:space="preserve">              Controller:</t>
  </si>
  <si>
    <t xml:space="preserve">                                                     Jes 30-3P, Jes 40-3P </t>
  </si>
  <si>
    <t xml:space="preserve">              PHASOR 15 - 4</t>
  </si>
  <si>
    <t xml:space="preserve">                                                     36 x 37mm</t>
  </si>
  <si>
    <t xml:space="preserve">                                                     135 g</t>
  </si>
  <si>
    <t xml:space="preserve">                                                     1 800 min-1</t>
  </si>
  <si>
    <t xml:space="preserve">                                                     32 Amps</t>
  </si>
  <si>
    <t xml:space="preserve">                                                     0,021 Ohm</t>
  </si>
  <si>
    <t xml:space="preserve">                                                     7 - 8</t>
  </si>
  <si>
    <t xml:space="preserve">                                                     9/5 (25 Amps)</t>
  </si>
  <si>
    <t xml:space="preserve">              Recommended prop 8 cells:</t>
  </si>
  <si>
    <t xml:space="preserve">                                                     8,5/5 (25 Amps)</t>
  </si>
  <si>
    <t xml:space="preserve">              PHASOR 30 - 3</t>
  </si>
  <si>
    <t xml:space="preserve">                                                     36 x 52 mm</t>
  </si>
  <si>
    <t xml:space="preserve">                                                     220 g</t>
  </si>
  <si>
    <t xml:space="preserve">                                                     1 200 min-1</t>
  </si>
  <si>
    <t xml:space="preserve">                                                     0,017 Ohm</t>
  </si>
  <si>
    <t xml:space="preserve">                                                     8 - 12</t>
  </si>
  <si>
    <t xml:space="preserve">              Recommended prop 10 cells:</t>
  </si>
  <si>
    <t xml:space="preserve">                                                     10/6 (30 Amps)</t>
  </si>
  <si>
    <t xml:space="preserve">              Recommended prop 12 cells:</t>
  </si>
  <si>
    <t xml:space="preserve">                                                     9,5/5 (32,5 Amps)</t>
  </si>
  <si>
    <t xml:space="preserve">                                                     Jes 40-3P, (Jes 40-3P opto)</t>
  </si>
  <si>
    <t xml:space="preserve">              PHASOR 45 - 3</t>
  </si>
  <si>
    <t xml:space="preserve">                                                     36 x 67 mm</t>
  </si>
  <si>
    <t xml:space="preserve">                                                     305 g</t>
  </si>
  <si>
    <t xml:space="preserve">                                                     800 min-1</t>
  </si>
  <si>
    <t xml:space="preserve">                                                     0,022 Ohm</t>
  </si>
  <si>
    <t xml:space="preserve">                                                     12 - 16</t>
  </si>
  <si>
    <t xml:space="preserve">              Recommended prop 14 cells:</t>
  </si>
  <si>
    <t xml:space="preserve">                                                     11/7 (32 Amps)</t>
  </si>
  <si>
    <t xml:space="preserve">              Recommended prop 16 cells:</t>
  </si>
  <si>
    <t xml:space="preserve">                                                     10,5/7 (34 Amps)</t>
  </si>
  <si>
    <t xml:space="preserve">                                                     Jes 40-3P opto</t>
  </si>
  <si>
    <t xml:space="preserve">                                        PHASOR motors (prop - current) </t>
  </si>
  <si>
    <t xml:space="preserve">                NC</t>
  </si>
  <si>
    <t xml:space="preserve">                      PHASOR 15-3</t>
  </si>
  <si>
    <t xml:space="preserve">                                        PHASOR 15-4</t>
  </si>
  <si>
    <t xml:space="preserve">                                                          PHASOR 30-3</t>
  </si>
  <si>
    <t xml:space="preserve">                                                                             PHASOR 45-3</t>
  </si>
  <si>
    <t xml:space="preserve">                       7/4 – 20 Amps</t>
  </si>
  <si>
    <t xml:space="preserve">                       8/4 – 28 Amps</t>
  </si>
  <si>
    <t xml:space="preserve">                                        10/6 – 29 Amps</t>
  </si>
  <si>
    <t xml:space="preserve">                                                                -</t>
  </si>
  <si>
    <t xml:space="preserve">                                                                                  -</t>
  </si>
  <si>
    <t xml:space="preserve">                       7/4 – 25 Amps</t>
  </si>
  <si>
    <t xml:space="preserve">                       8/4 – 34 Amps</t>
  </si>
  <si>
    <t xml:space="preserve">                                        8,5/5 –22 Amps</t>
  </si>
  <si>
    <t xml:space="preserve">                                        9/6 – 34 Amps</t>
  </si>
  <si>
    <t xml:space="preserve">                                                          11/7 – 32 Amps</t>
  </si>
  <si>
    <t xml:space="preserve">                       7/4 – 32 Amps</t>
  </si>
  <si>
    <t xml:space="preserve">                                        8,5/5– 26 Amps</t>
  </si>
  <si>
    <t xml:space="preserve">                                                          10,5/7–28,5Amps</t>
  </si>
  <si>
    <t xml:space="preserve">                            -</t>
  </si>
  <si>
    <t xml:space="preserve">                                        7/4 – 33 Amps</t>
  </si>
  <si>
    <t xml:space="preserve">                                                          10/6 – 31 Amps</t>
  </si>
  <si>
    <t xml:space="preserve">                                                                             13/8 – 25 Amps</t>
  </si>
  <si>
    <t xml:space="preserve">                                             -</t>
  </si>
  <si>
    <t xml:space="preserve">                                                          9,5/5 – 32,5Amps</t>
  </si>
  <si>
    <t xml:space="preserve">                                                                             12/8 – 33 Amps</t>
  </si>
  <si>
    <t xml:space="preserve">                                                                             11/7 – 33 Amps</t>
  </si>
  <si>
    <t xml:space="preserve">                                                                            10,5/7 –35 Amps</t>
  </si>
  <si>
    <t xml:space="preserve">                            JES SPEED CONTROLLERS FOR BRUSHLESS MOTORS</t>
  </si>
  <si>
    <t xml:space="preserve"> They very new generation of JES controllers for brushless motors. All the controllers are sensorless so, it is possible to use the controllers with</t>
  </si>
  <si>
    <t xml:space="preserve"> all types of brushless motors. We use automatic setting for each transmitter. It is possible to turn the brake off. The controllers are equiped by</t>
  </si>
  <si>
    <t xml:space="preserve">                                           standard protection circuits.</t>
  </si>
  <si>
    <t xml:space="preserve">              JES 06 - 3P</t>
  </si>
  <si>
    <t xml:space="preserve">                                                     </t>
  </si>
  <si>
    <t xml:space="preserve">              dimensions</t>
  </si>
  <si>
    <t xml:space="preserve">                                                    32 x 23 x 8 mm</t>
  </si>
  <si>
    <t xml:space="preserve">              weight</t>
  </si>
  <si>
    <t xml:space="preserve">                                                    9 g</t>
  </si>
  <si>
    <t xml:space="preserve">              continuous current</t>
  </si>
  <si>
    <t xml:space="preserve">                                                    6 A</t>
  </si>
  <si>
    <t xml:space="preserve">              accu</t>
  </si>
  <si>
    <t xml:space="preserve">                                                    6 - 10 NiCd, 5V/4 servos</t>
  </si>
  <si>
    <t xml:space="preserve">              brake</t>
  </si>
  <si>
    <t xml:space="preserve">                                                    on-off</t>
  </si>
  <si>
    <t xml:space="preserve">              for small brushless motors</t>
  </si>
  <si>
    <t xml:space="preserve">              JES 18 - 3P</t>
  </si>
  <si>
    <t xml:space="preserve">                                                    32 x 23 x 9 mm</t>
  </si>
  <si>
    <t xml:space="preserve">                                                    12 g</t>
  </si>
  <si>
    <t xml:space="preserve">                                                    18 A</t>
  </si>
  <si>
    <t xml:space="preserve">              JES 30 - 3P</t>
  </si>
  <si>
    <t xml:space="preserve">                                                    41 x 23 x 9 mm</t>
  </si>
  <si>
    <t xml:space="preserve">                                                    19 g</t>
  </si>
  <si>
    <t xml:space="preserve">                                                    30 A</t>
  </si>
  <si>
    <t xml:space="preserve">              for brushless motors</t>
  </si>
  <si>
    <t xml:space="preserve">              JES 40 - 3P</t>
  </si>
  <si>
    <t xml:space="preserve">                                                    52 x 27 x 10 mm</t>
  </si>
  <si>
    <t xml:space="preserve">                                                    28 g</t>
  </si>
  <si>
    <t xml:space="preserve">                                                    40 A</t>
  </si>
  <si>
    <t xml:space="preserve">                                                    6 - 12 NiCd, 5V/4-5 servos</t>
  </si>
  <si>
    <t xml:space="preserve">              JES 40 - 3P OPTO</t>
  </si>
  <si>
    <t xml:space="preserve">                                                     52 x 27 x 10 mm</t>
  </si>
  <si>
    <t xml:space="preserve">                                                     28 g</t>
  </si>
  <si>
    <t xml:space="preserve">                                                     40 A</t>
  </si>
  <si>
    <t xml:space="preserve">                                                     6 - 16 NiCd</t>
  </si>
  <si>
    <t xml:space="preserve">                                                     on-off</t>
  </si>
  <si>
    <t xml:space="preserve">              JES 70 - 3P</t>
  </si>
  <si>
    <t xml:space="preserve">                                                    52 x 27 x 12 mm</t>
  </si>
  <si>
    <t xml:space="preserve">                                                    38 g</t>
  </si>
  <si>
    <t xml:space="preserve">                                                    70 A</t>
  </si>
  <si>
    <t xml:space="preserve">              JES 70 - 3P OPTO</t>
  </si>
  <si>
    <t xml:space="preserve">                                                     52 x 27 x 12 mm</t>
  </si>
  <si>
    <t xml:space="preserve">                                                     38 g</t>
  </si>
  <si>
    <t xml:space="preserve">                                                     70 A</t>
  </si>
  <si>
    <t xml:space="preserve">                                           RECEIVER REX 05 plus</t>
  </si>
  <si>
    <t xml:space="preserve">              REX 5 plus</t>
  </si>
  <si>
    <t xml:space="preserve">              5 channel, FM single conversion receiver</t>
  </si>
  <si>
    <t xml:space="preserve">              Band</t>
  </si>
  <si>
    <t xml:space="preserve">                                                    35, 40 MHz (36,41 MHz)</t>
  </si>
  <si>
    <t xml:space="preserve">                                                    31 x 17 x 9 mm</t>
  </si>
  <si>
    <t xml:space="preserve">                                                    8 g</t>
  </si>
  <si>
    <t xml:space="preserve">              X-tal</t>
  </si>
  <si>
    <t xml:space="preserve">                                                    standard</t>
  </si>
  <si>
    <t xml:space="preserve">              for JR, Hitec, Futaba standard servo-connectors, CE certificate, IEC 300-220 certificate</t>
  </si>
  <si>
    <t>JETI PHASOR 30-3</t>
  </si>
  <si>
    <t>2230-4</t>
  </si>
  <si>
    <t>Master Airscrew : 1,31   APC : 1,11   Cam prop : 1,18    Aeronaut classic carbon = 0,9</t>
  </si>
  <si>
    <t>Et ben non, y a pas de mode d'emploi!, Si vous avez des question: demandez-moi en direct: marc.patier@free.fr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</si>
</sst>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&quot; A&quot;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  <numFmt numFmtId="190" formatCode="0.000"/>
  </numFmts>
  <fonts count="41">
    <font>
      <sz val="10"/>
      <name val="Arial"/>
      <family val="0"/>
    </font>
    <font>
      <sz val="14.75"/>
      <name val="Arial"/>
      <family val="2"/>
    </font>
    <font>
      <b/>
      <sz val="12.7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5.75"/>
      <name val="Arial"/>
      <family val="0"/>
    </font>
    <font>
      <b/>
      <sz val="12"/>
      <name val="Arial"/>
      <family val="2"/>
    </font>
    <font>
      <b/>
      <sz val="10.25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6"/>
      <name val="Arial"/>
      <family val="0"/>
    </font>
    <font>
      <sz val="9"/>
      <name val="Arial"/>
      <family val="2"/>
    </font>
    <font>
      <sz val="11.75"/>
      <name val="Arial"/>
      <family val="0"/>
    </font>
    <font>
      <sz val="8"/>
      <name val="Arial"/>
      <family val="2"/>
    </font>
    <font>
      <sz val="15.25"/>
      <name val="Arial"/>
      <family val="0"/>
    </font>
    <font>
      <b/>
      <sz val="20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vertAlign val="subscript"/>
      <sz val="10"/>
      <name val="Arial"/>
      <family val="2"/>
    </font>
    <font>
      <b/>
      <i/>
      <sz val="10"/>
      <name val="Arial"/>
      <family val="2"/>
    </font>
    <font>
      <vertAlign val="subscript"/>
      <sz val="12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6"/>
      <color indexed="10"/>
      <name val="Arial"/>
      <family val="2"/>
    </font>
    <font>
      <b/>
      <sz val="16"/>
      <color indexed="10"/>
      <name val="Arial Narrow"/>
      <family val="2"/>
    </font>
    <font>
      <b/>
      <i/>
      <vertAlign val="superscript"/>
      <sz val="10"/>
      <name val="Arial"/>
      <family val="2"/>
    </font>
    <font>
      <b/>
      <vertAlign val="subscript"/>
      <sz val="14"/>
      <name val="Arial"/>
      <family val="2"/>
    </font>
    <font>
      <b/>
      <sz val="16"/>
      <name val="Arial Narrow"/>
      <family val="2"/>
    </font>
    <font>
      <sz val="12"/>
      <color indexed="9"/>
      <name val="Arial"/>
      <family val="2"/>
    </font>
    <font>
      <vertAlign val="subscript"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sz val="8"/>
      <color indexed="10"/>
      <name val="Arial"/>
      <family val="2"/>
    </font>
    <font>
      <u val="single"/>
      <sz val="10"/>
      <color indexed="36"/>
      <name val="Arial"/>
      <family val="0"/>
    </font>
    <font>
      <sz val="10.5"/>
      <name val="Arial"/>
      <family val="0"/>
    </font>
    <font>
      <sz val="5.25"/>
      <name val="Arial"/>
      <family val="2"/>
    </font>
    <font>
      <sz val="14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ck"/>
      <top style="thin"/>
      <bottom style="medium"/>
    </border>
    <border>
      <left style="thick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ck"/>
      <top style="thin"/>
      <bottom style="thin"/>
    </border>
    <border>
      <left style="thick"/>
      <right style="medium"/>
      <top style="thin"/>
      <bottom style="thin"/>
    </border>
    <border>
      <left style="thick"/>
      <right style="thick"/>
      <top style="thin"/>
      <bottom style="thick"/>
    </border>
    <border>
      <left style="thick"/>
      <right style="medium"/>
      <top style="thin"/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0" fillId="0" borderId="2" xfId="0" applyBorder="1" applyAlignment="1" applyProtection="1">
      <alignment/>
      <protection hidden="1" locked="0"/>
    </xf>
    <xf numFmtId="0" fontId="0" fillId="0" borderId="3" xfId="0" applyBorder="1" applyAlignment="1" applyProtection="1">
      <alignment/>
      <protection hidden="1" locked="0"/>
    </xf>
    <xf numFmtId="0" fontId="0" fillId="0" borderId="4" xfId="0" applyBorder="1" applyAlignment="1" applyProtection="1">
      <alignment/>
      <protection hidden="1" locked="0"/>
    </xf>
    <xf numFmtId="172" fontId="0" fillId="0" borderId="0" xfId="0" applyNumberFormat="1" applyBorder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4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1" fontId="0" fillId="0" borderId="4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0" fontId="1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hidden="1"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center"/>
    </xf>
    <xf numFmtId="0" fontId="12" fillId="0" borderId="0" xfId="0" applyFont="1" applyAlignment="1">
      <alignment horizontal="center"/>
    </xf>
    <xf numFmtId="0" fontId="16" fillId="4" borderId="0" xfId="0" applyFont="1" applyFill="1" applyAlignment="1">
      <alignment horizontal="left"/>
    </xf>
    <xf numFmtId="0" fontId="0" fillId="4" borderId="0" xfId="0" applyFill="1" applyAlignment="1">
      <alignment/>
    </xf>
    <xf numFmtId="0" fontId="11" fillId="4" borderId="0" xfId="0" applyFont="1" applyFill="1" applyAlignment="1">
      <alignment/>
    </xf>
    <xf numFmtId="0" fontId="17" fillId="0" borderId="0" xfId="0" applyFont="1" applyAlignment="1">
      <alignment/>
    </xf>
    <xf numFmtId="0" fontId="16" fillId="5" borderId="13" xfId="0" applyFont="1" applyFill="1" applyBorder="1" applyAlignment="1">
      <alignment vertical="center"/>
    </xf>
    <xf numFmtId="0" fontId="0" fillId="5" borderId="14" xfId="0" applyFill="1" applyBorder="1" applyAlignment="1">
      <alignment/>
    </xf>
    <xf numFmtId="0" fontId="18" fillId="5" borderId="14" xfId="0" applyFont="1" applyFill="1" applyBorder="1" applyAlignment="1">
      <alignment vertical="center"/>
    </xf>
    <xf numFmtId="0" fontId="7" fillId="5" borderId="14" xfId="0" applyFont="1" applyFill="1" applyBorder="1" applyAlignment="1">
      <alignment/>
    </xf>
    <xf numFmtId="0" fontId="0" fillId="5" borderId="15" xfId="0" applyFill="1" applyBorder="1" applyAlignment="1">
      <alignment/>
    </xf>
    <xf numFmtId="0" fontId="19" fillId="6" borderId="16" xfId="0" applyFont="1" applyFill="1" applyBorder="1" applyAlignment="1">
      <alignment/>
    </xf>
    <xf numFmtId="0" fontId="0" fillId="6" borderId="10" xfId="0" applyFill="1" applyBorder="1" applyAlignment="1">
      <alignment/>
    </xf>
    <xf numFmtId="2" fontId="20" fillId="6" borderId="17" xfId="0" applyNumberFormat="1" applyFont="1" applyFill="1" applyBorder="1" applyAlignment="1">
      <alignment/>
    </xf>
    <xf numFmtId="2" fontId="0" fillId="6" borderId="17" xfId="0" applyNumberFormat="1" applyFill="1" applyBorder="1" applyAlignment="1">
      <alignment/>
    </xf>
    <xf numFmtId="0" fontId="0" fillId="0" borderId="18" xfId="0" applyBorder="1" applyAlignment="1">
      <alignment/>
    </xf>
    <xf numFmtId="2" fontId="18" fillId="6" borderId="9" xfId="0" applyNumberFormat="1" applyFont="1" applyFill="1" applyBorder="1" applyAlignment="1">
      <alignment/>
    </xf>
    <xf numFmtId="0" fontId="0" fillId="6" borderId="19" xfId="0" applyFill="1" applyBorder="1" applyAlignment="1">
      <alignment/>
    </xf>
    <xf numFmtId="2" fontId="19" fillId="6" borderId="17" xfId="0" applyNumberFormat="1" applyFont="1" applyFill="1" applyBorder="1" applyAlignment="1">
      <alignment/>
    </xf>
    <xf numFmtId="0" fontId="19" fillId="6" borderId="20" xfId="0" applyFont="1" applyFill="1" applyBorder="1" applyAlignment="1">
      <alignment/>
    </xf>
    <xf numFmtId="0" fontId="0" fillId="7" borderId="0" xfId="0" applyFont="1" applyFill="1" applyAlignment="1">
      <alignment textRotation="90"/>
    </xf>
    <xf numFmtId="0" fontId="5" fillId="7" borderId="9" xfId="0" applyFont="1" applyFill="1" applyBorder="1" applyAlignment="1">
      <alignment textRotation="90"/>
    </xf>
    <xf numFmtId="0" fontId="7" fillId="6" borderId="9" xfId="0" applyFont="1" applyFill="1" applyBorder="1" applyAlignment="1">
      <alignment/>
    </xf>
    <xf numFmtId="2" fontId="19" fillId="6" borderId="0" xfId="0" applyNumberFormat="1" applyFont="1" applyFill="1" applyBorder="1" applyAlignment="1">
      <alignment/>
    </xf>
    <xf numFmtId="0" fontId="26" fillId="4" borderId="12" xfId="0" applyFont="1" applyFill="1" applyBorder="1" applyAlignment="1">
      <alignment horizontal="center"/>
    </xf>
    <xf numFmtId="0" fontId="7" fillId="4" borderId="3" xfId="0" applyFont="1" applyFill="1" applyBorder="1" applyAlignment="1">
      <alignment/>
    </xf>
    <xf numFmtId="2" fontId="7" fillId="0" borderId="12" xfId="0" applyNumberFormat="1" applyFont="1" applyFill="1" applyBorder="1" applyAlignment="1">
      <alignment/>
    </xf>
    <xf numFmtId="1" fontId="0" fillId="0" borderId="3" xfId="0" applyNumberFormat="1" applyFill="1" applyBorder="1" applyAlignment="1">
      <alignment/>
    </xf>
    <xf numFmtId="2" fontId="0" fillId="0" borderId="3" xfId="0" applyNumberFormat="1" applyFill="1" applyBorder="1" applyAlignment="1">
      <alignment/>
    </xf>
    <xf numFmtId="190" fontId="19" fillId="6" borderId="0" xfId="0" applyNumberFormat="1" applyFont="1" applyFill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27" fillId="0" borderId="9" xfId="0" applyFont="1" applyBorder="1" applyAlignment="1">
      <alignment/>
    </xf>
    <xf numFmtId="1" fontId="19" fillId="6" borderId="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1" fontId="0" fillId="0" borderId="9" xfId="0" applyNumberFormat="1" applyBorder="1" applyAlignment="1">
      <alignment/>
    </xf>
    <xf numFmtId="0" fontId="19" fillId="6" borderId="21" xfId="0" applyFont="1" applyFill="1" applyBorder="1" applyAlignment="1">
      <alignment/>
    </xf>
    <xf numFmtId="0" fontId="0" fillId="7" borderId="21" xfId="0" applyFill="1" applyBorder="1" applyAlignment="1">
      <alignment textRotation="90"/>
    </xf>
    <xf numFmtId="0" fontId="0" fillId="7" borderId="21" xfId="0" applyFill="1" applyBorder="1" applyAlignment="1">
      <alignment/>
    </xf>
    <xf numFmtId="0" fontId="0" fillId="7" borderId="22" xfId="0" applyFill="1" applyBorder="1" applyAlignment="1">
      <alignment textRotation="90"/>
    </xf>
    <xf numFmtId="0" fontId="7" fillId="6" borderId="22" xfId="0" applyFont="1" applyFill="1" applyBorder="1" applyAlignment="1">
      <alignment/>
    </xf>
    <xf numFmtId="0" fontId="0" fillId="6" borderId="23" xfId="0" applyFill="1" applyBorder="1" applyAlignment="1">
      <alignment/>
    </xf>
    <xf numFmtId="0" fontId="30" fillId="8" borderId="17" xfId="0" applyFont="1" applyFill="1" applyBorder="1" applyAlignment="1">
      <alignment/>
    </xf>
    <xf numFmtId="2" fontId="7" fillId="7" borderId="10" xfId="0" applyNumberFormat="1" applyFont="1" applyFill="1" applyBorder="1" applyAlignment="1">
      <alignment horizontal="right"/>
    </xf>
    <xf numFmtId="1" fontId="5" fillId="8" borderId="0" xfId="0" applyNumberFormat="1" applyFont="1" applyFill="1" applyBorder="1" applyAlignment="1">
      <alignment/>
    </xf>
    <xf numFmtId="0" fontId="7" fillId="8" borderId="0" xfId="0" applyFont="1" applyFill="1" applyBorder="1" applyAlignment="1">
      <alignment horizontal="centerContinuous"/>
    </xf>
    <xf numFmtId="1" fontId="7" fillId="8" borderId="0" xfId="0" applyNumberFormat="1" applyFont="1" applyFill="1" applyBorder="1" applyAlignment="1">
      <alignment horizontal="centerContinuous"/>
    </xf>
    <xf numFmtId="1" fontId="31" fillId="8" borderId="0" xfId="0" applyNumberFormat="1" applyFont="1" applyFill="1" applyBorder="1" applyAlignment="1">
      <alignment/>
    </xf>
    <xf numFmtId="0" fontId="33" fillId="7" borderId="0" xfId="0" applyFont="1" applyFill="1" applyBorder="1" applyAlignment="1">
      <alignment horizontal="left"/>
    </xf>
    <xf numFmtId="1" fontId="5" fillId="8" borderId="24" xfId="0" applyNumberFormat="1" applyFont="1" applyFill="1" applyBorder="1" applyAlignment="1">
      <alignment/>
    </xf>
    <xf numFmtId="1" fontId="10" fillId="8" borderId="0" xfId="0" applyNumberFormat="1" applyFont="1" applyFill="1" applyBorder="1" applyAlignment="1">
      <alignment/>
    </xf>
    <xf numFmtId="1" fontId="7" fillId="8" borderId="9" xfId="0" applyNumberFormat="1" applyFont="1" applyFill="1" applyBorder="1" applyAlignment="1">
      <alignment/>
    </xf>
    <xf numFmtId="2" fontId="7" fillId="8" borderId="19" xfId="0" applyNumberFormat="1" applyFont="1" applyFill="1" applyBorder="1" applyAlignment="1">
      <alignment horizontal="right"/>
    </xf>
    <xf numFmtId="0" fontId="30" fillId="9" borderId="17" xfId="0" applyFont="1" applyFill="1" applyBorder="1" applyAlignment="1">
      <alignment/>
    </xf>
    <xf numFmtId="2" fontId="7" fillId="4" borderId="10" xfId="0" applyNumberFormat="1" applyFont="1" applyFill="1" applyBorder="1" applyAlignment="1">
      <alignment horizontal="right"/>
    </xf>
    <xf numFmtId="1" fontId="5" fillId="9" borderId="0" xfId="0" applyNumberFormat="1" applyFont="1" applyFill="1" applyBorder="1" applyAlignment="1">
      <alignment/>
    </xf>
    <xf numFmtId="1" fontId="7" fillId="9" borderId="0" xfId="0" applyNumberFormat="1" applyFont="1" applyFill="1" applyBorder="1" applyAlignment="1">
      <alignment horizontal="centerContinuous"/>
    </xf>
    <xf numFmtId="0" fontId="7" fillId="9" borderId="0" xfId="0" applyFont="1" applyFill="1" applyBorder="1" applyAlignment="1">
      <alignment horizontal="centerContinuous"/>
    </xf>
    <xf numFmtId="2" fontId="14" fillId="9" borderId="0" xfId="0" applyNumberFormat="1" applyFont="1" applyFill="1" applyBorder="1" applyAlignment="1">
      <alignment horizontal="right"/>
    </xf>
    <xf numFmtId="1" fontId="5" fillId="9" borderId="9" xfId="0" applyNumberFormat="1" applyFont="1" applyFill="1" applyBorder="1" applyAlignment="1">
      <alignment/>
    </xf>
    <xf numFmtId="1" fontId="14" fillId="9" borderId="0" xfId="0" applyNumberFormat="1" applyFont="1" applyFill="1" applyBorder="1" applyAlignment="1">
      <alignment/>
    </xf>
    <xf numFmtId="1" fontId="7" fillId="9" borderId="9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1" fontId="14" fillId="0" borderId="0" xfId="0" applyNumberFormat="1" applyFont="1" applyFill="1" applyBorder="1" applyAlignment="1">
      <alignment/>
    </xf>
    <xf numFmtId="2" fontId="14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0" fillId="7" borderId="9" xfId="0" applyFill="1" applyBorder="1" applyAlignment="1">
      <alignment textRotation="90"/>
    </xf>
    <xf numFmtId="0" fontId="26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34" fillId="0" borderId="0" xfId="15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9" fillId="0" borderId="0" xfId="0" applyFont="1" applyAlignment="1">
      <alignment/>
    </xf>
    <xf numFmtId="0" fontId="14" fillId="0" borderId="25" xfId="0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27" xfId="0" applyFont="1" applyBorder="1" applyAlignment="1" applyProtection="1">
      <alignment/>
      <protection locked="0"/>
    </xf>
    <xf numFmtId="0" fontId="14" fillId="0" borderId="28" xfId="0" applyFont="1" applyBorder="1" applyAlignment="1" applyProtection="1">
      <alignment/>
      <protection locked="0"/>
    </xf>
    <xf numFmtId="0" fontId="14" fillId="0" borderId="29" xfId="0" applyFont="1" applyBorder="1" applyAlignment="1" applyProtection="1">
      <alignment/>
      <protection locked="0"/>
    </xf>
    <xf numFmtId="0" fontId="33" fillId="0" borderId="30" xfId="0" applyFont="1" applyBorder="1" applyAlignment="1">
      <alignment horizontal="center"/>
    </xf>
    <xf numFmtId="0" fontId="33" fillId="0" borderId="31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33" fillId="0" borderId="33" xfId="0" applyFont="1" applyBorder="1" applyAlignment="1" quotePrefix="1">
      <alignment horizontal="center"/>
    </xf>
    <xf numFmtId="0" fontId="33" fillId="0" borderId="34" xfId="0" applyFont="1" applyBorder="1" applyAlignment="1" quotePrefix="1">
      <alignment horizontal="center"/>
    </xf>
    <xf numFmtId="0" fontId="33" fillId="0" borderId="0" xfId="0" applyFont="1" applyAlignment="1">
      <alignment horizontal="center"/>
    </xf>
    <xf numFmtId="1" fontId="14" fillId="0" borderId="35" xfId="0" applyNumberFormat="1" applyFont="1" applyBorder="1" applyAlignment="1">
      <alignment/>
    </xf>
    <xf numFmtId="172" fontId="14" fillId="0" borderId="35" xfId="0" applyNumberFormat="1" applyFont="1" applyBorder="1" applyAlignment="1">
      <alignment horizontal="center"/>
    </xf>
    <xf numFmtId="172" fontId="14" fillId="0" borderId="36" xfId="0" applyNumberFormat="1" applyFont="1" applyBorder="1" applyAlignment="1">
      <alignment horizontal="center"/>
    </xf>
    <xf numFmtId="0" fontId="14" fillId="0" borderId="37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38" xfId="0" applyFont="1" applyBorder="1" applyAlignment="1">
      <alignment/>
    </xf>
    <xf numFmtId="0" fontId="36" fillId="0" borderId="4" xfId="0" applyFont="1" applyBorder="1" applyAlignment="1">
      <alignment/>
    </xf>
    <xf numFmtId="1" fontId="14" fillId="7" borderId="39" xfId="0" applyNumberFormat="1" applyFont="1" applyFill="1" applyBorder="1" applyAlignment="1">
      <alignment/>
    </xf>
    <xf numFmtId="172" fontId="14" fillId="7" borderId="39" xfId="0" applyNumberFormat="1" applyFont="1" applyFill="1" applyBorder="1" applyAlignment="1">
      <alignment horizontal="center"/>
    </xf>
    <xf numFmtId="172" fontId="14" fillId="7" borderId="40" xfId="0" applyNumberFormat="1" applyFont="1" applyFill="1" applyBorder="1" applyAlignment="1">
      <alignment horizontal="center"/>
    </xf>
    <xf numFmtId="0" fontId="14" fillId="7" borderId="37" xfId="0" applyFont="1" applyFill="1" applyBorder="1" applyAlignment="1">
      <alignment/>
    </xf>
    <xf numFmtId="0" fontId="14" fillId="7" borderId="4" xfId="0" applyFont="1" applyFill="1" applyBorder="1" applyAlignment="1">
      <alignment/>
    </xf>
    <xf numFmtId="0" fontId="14" fillId="7" borderId="38" xfId="0" applyFont="1" applyFill="1" applyBorder="1" applyAlignment="1">
      <alignment/>
    </xf>
    <xf numFmtId="0" fontId="36" fillId="7" borderId="4" xfId="0" applyFont="1" applyFill="1" applyBorder="1" applyAlignment="1">
      <alignment/>
    </xf>
    <xf numFmtId="0" fontId="14" fillId="0" borderId="0" xfId="0" applyFont="1" applyFill="1" applyAlignment="1">
      <alignment/>
    </xf>
    <xf numFmtId="1" fontId="14" fillId="0" borderId="39" xfId="0" applyNumberFormat="1" applyFont="1" applyBorder="1" applyAlignment="1">
      <alignment/>
    </xf>
    <xf numFmtId="172" fontId="14" fillId="0" borderId="39" xfId="0" applyNumberFormat="1" applyFont="1" applyBorder="1" applyAlignment="1">
      <alignment horizontal="center"/>
    </xf>
    <xf numFmtId="172" fontId="14" fillId="0" borderId="40" xfId="0" applyNumberFormat="1" applyFont="1" applyBorder="1" applyAlignment="1">
      <alignment horizontal="center"/>
    </xf>
    <xf numFmtId="1" fontId="14" fillId="7" borderId="41" xfId="0" applyNumberFormat="1" applyFont="1" applyFill="1" applyBorder="1" applyAlignment="1">
      <alignment/>
    </xf>
    <xf numFmtId="172" fontId="14" fillId="7" borderId="41" xfId="0" applyNumberFormat="1" applyFont="1" applyFill="1" applyBorder="1" applyAlignment="1">
      <alignment horizontal="center"/>
    </xf>
    <xf numFmtId="172" fontId="14" fillId="7" borderId="42" xfId="0" applyNumberFormat="1" applyFont="1" applyFill="1" applyBorder="1" applyAlignment="1">
      <alignment horizontal="center"/>
    </xf>
    <xf numFmtId="0" fontId="14" fillId="7" borderId="32" xfId="0" applyFont="1" applyFill="1" applyBorder="1" applyAlignment="1">
      <alignment/>
    </xf>
    <xf numFmtId="0" fontId="14" fillId="7" borderId="33" xfId="0" applyFont="1" applyFill="1" applyBorder="1" applyAlignment="1">
      <alignment/>
    </xf>
    <xf numFmtId="0" fontId="14" fillId="7" borderId="34" xfId="0" applyFont="1" applyFill="1" applyBorder="1" applyAlignment="1">
      <alignment/>
    </xf>
    <xf numFmtId="0" fontId="36" fillId="7" borderId="33" xfId="0" applyFont="1" applyFill="1" applyBorder="1" applyAlignment="1">
      <alignment/>
    </xf>
    <xf numFmtId="172" fontId="14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14" fillId="0" borderId="43" xfId="0" applyFont="1" applyBorder="1" applyAlignment="1">
      <alignment/>
    </xf>
    <xf numFmtId="0" fontId="33" fillId="0" borderId="5" xfId="0" applyFont="1" applyBorder="1" applyAlignment="1">
      <alignment horizontal="center"/>
    </xf>
    <xf numFmtId="0" fontId="33" fillId="0" borderId="44" xfId="0" applyFont="1" applyBorder="1" applyAlignment="1">
      <alignment horizontal="center"/>
    </xf>
    <xf numFmtId="0" fontId="33" fillId="0" borderId="32" xfId="0" applyFont="1" applyBorder="1" applyAlignment="1" quotePrefix="1">
      <alignment horizontal="center"/>
    </xf>
    <xf numFmtId="0" fontId="33" fillId="0" borderId="33" xfId="0" applyFont="1" applyBorder="1" applyAlignment="1">
      <alignment horizontal="center"/>
    </xf>
    <xf numFmtId="1" fontId="14" fillId="0" borderId="5" xfId="0" applyNumberFormat="1" applyFont="1" applyBorder="1" applyAlignment="1">
      <alignment/>
    </xf>
    <xf numFmtId="172" fontId="14" fillId="0" borderId="45" xfId="0" applyNumberFormat="1" applyFont="1" applyBorder="1" applyAlignment="1">
      <alignment horizontal="center"/>
    </xf>
    <xf numFmtId="172" fontId="14" fillId="0" borderId="44" xfId="0" applyNumberFormat="1" applyFont="1" applyBorder="1" applyAlignment="1">
      <alignment horizontal="center"/>
    </xf>
    <xf numFmtId="0" fontId="14" fillId="0" borderId="32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/>
    </xf>
    <xf numFmtId="1" fontId="0" fillId="2" borderId="0" xfId="0" applyNumberFormat="1" applyFill="1" applyAlignment="1" applyProtection="1">
      <alignment/>
      <protection hidden="1"/>
    </xf>
    <xf numFmtId="0" fontId="0" fillId="0" borderId="0" xfId="0" applyAlignment="1" quotePrefix="1">
      <alignment horizontal="left"/>
    </xf>
    <xf numFmtId="1" fontId="0" fillId="0" borderId="0" xfId="0" applyNumberFormat="1" applyAlignment="1">
      <alignment horizontal="center"/>
    </xf>
    <xf numFmtId="9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12" fillId="2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0" xfId="0" applyAlignment="1">
      <alignment horizontal="left"/>
    </xf>
    <xf numFmtId="0" fontId="40" fillId="0" borderId="0" xfId="0" applyFont="1" applyAlignment="1">
      <alignment/>
    </xf>
  </cellXfs>
  <cellStyles count="20">
    <cellStyle name="Normal" xfId="0"/>
    <cellStyle name="Hyperlink" xfId="15"/>
    <cellStyle name="Followed Hyperlink" xfId="16"/>
    <cellStyle name="Comma" xfId="17"/>
    <cellStyle name="Comma [0]" xfId="18"/>
    <cellStyle name="Milliers [0]_CAM_CARBON_with_LRK350" xfId="19"/>
    <cellStyle name="Milliers [0]_CAM-Carbon-n100" xfId="20"/>
    <cellStyle name="Milliers [0]_N100" xfId="21"/>
    <cellStyle name="Milliers_CAM_CARBON_with_LRK350" xfId="22"/>
    <cellStyle name="Milliers_CAM-Carbon-n100" xfId="23"/>
    <cellStyle name="Milliers_N100" xfId="24"/>
    <cellStyle name="Currency" xfId="25"/>
    <cellStyle name="Currency [0]" xfId="26"/>
    <cellStyle name="Monétaire [0]_CAM_CARBON_with_LRK350" xfId="27"/>
    <cellStyle name="Monétaire [0]_CAM-Carbon-n100" xfId="28"/>
    <cellStyle name="Monétaire [0]_N100" xfId="29"/>
    <cellStyle name="Monétaire_CAM_CARBON_with_LRK350" xfId="30"/>
    <cellStyle name="Monétaire_CAM-Carbon-n100" xfId="31"/>
    <cellStyle name="Monétaire_N100" xfId="32"/>
    <cellStyle name="Percen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2825"/>
          <c:w val="0.937"/>
          <c:h val="0.93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'MEGA 2220-4 direct'!$A$15:$B$15</c:f>
              <c:strCache>
                <c:ptCount val="1"/>
                <c:pt idx="0">
                  <c:v>P électrique consommée W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'MEGA 2220-4 direct'!$C$7:$BA$7</c:f>
              <c:numCache/>
            </c:numRef>
          </c:xVal>
          <c:yVal>
            <c:numRef>
              <c:f>'MEGA 2220-4 direct'!$C$15:$BB$15</c:f>
              <c:numCache/>
            </c:numRef>
          </c:yVal>
          <c:smooth val="1"/>
        </c:ser>
        <c:ser>
          <c:idx val="1"/>
          <c:order val="1"/>
          <c:tx>
            <c:strRef>
              <c:f>'MEGA 2220-4 direct'!$A$16:$B$16</c:f>
              <c:strCache>
                <c:ptCount val="1"/>
                <c:pt idx="0">
                  <c:v>P mécanique à l'arbre moteur W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'MEGA 2220-4 direct'!$C$7:$BA$7</c:f>
              <c:numCache/>
            </c:numRef>
          </c:xVal>
          <c:yVal>
            <c:numRef>
              <c:f>'MEGA 2220-4 direct'!$C$16:$BB$16</c:f>
              <c:numCache/>
            </c:numRef>
          </c:yVal>
          <c:smooth val="1"/>
        </c:ser>
        <c:ser>
          <c:idx val="2"/>
          <c:order val="2"/>
          <c:tx>
            <c:strRef>
              <c:f>'MEGA 2220-4 direct'!$A$17</c:f>
              <c:strCache>
                <c:ptCount val="1"/>
                <c:pt idx="0">
                  <c:v>Puissance sortie réducté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'MEGA 2220-4 direct'!$C$7:$BA$7</c:f>
              <c:numCache/>
            </c:numRef>
          </c:xVal>
          <c:yVal>
            <c:numRef>
              <c:f>'MEGA 2220-4 direct'!$C$17:$BB$17</c:f>
              <c:numCache/>
            </c:numRef>
          </c:yVal>
          <c:smooth val="1"/>
        </c:ser>
        <c:axId val="38424533"/>
        <c:axId val="10276478"/>
      </c:scatterChart>
      <c:valAx>
        <c:axId val="38424533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10276478"/>
        <c:crosses val="autoZero"/>
        <c:crossBetween val="midCat"/>
        <c:dispUnits/>
        <c:majorUnit val="10"/>
        <c:minorUnit val="1"/>
      </c:valAx>
      <c:valAx>
        <c:axId val="10276478"/>
        <c:scaling>
          <c:orientation val="minMax"/>
          <c:max val="400"/>
          <c:min val="0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84245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89"/>
          <c:y val="0"/>
          <c:w val="0.69925"/>
          <c:h val="0.2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latin typeface="Arial"/>
                <a:ea typeface="Arial"/>
                <a:cs typeface="Arial"/>
              </a:rPr>
              <a:t>Détermination du point de fonctionnement</a:t>
            </a:r>
          </a:p>
        </c:rich>
      </c:tx>
      <c:layout>
        <c:manualLayout>
          <c:xMode val="factor"/>
          <c:yMode val="factor"/>
          <c:x val="-0.002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195"/>
          <c:w val="0.89875"/>
          <c:h val="0.7625"/>
        </c:manualLayout>
      </c:layout>
      <c:scatterChart>
        <c:scatterStyle val="lineMarker"/>
        <c:varyColors val="0"/>
        <c:ser>
          <c:idx val="1"/>
          <c:order val="0"/>
          <c:tx>
            <c:strRef>
              <c:f>'Calcul Puissance hélice'!$A$29</c:f>
              <c:strCache>
                <c:ptCount val="1"/>
                <c:pt idx="0">
                  <c:v>12,5x6,5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'Calcul Puissance hélice'!$D$29:$X$29</c:f>
              <c:numCache>
                <c:ptCount val="21"/>
                <c:pt idx="0">
                  <c:v>15.497207641601568</c:v>
                </c:pt>
                <c:pt idx="1">
                  <c:v>24.608991764209897</c:v>
                </c:pt>
                <c:pt idx="2">
                  <c:v>36.73412181712964</c:v>
                </c:pt>
                <c:pt idx="3">
                  <c:v>52.30307579040529</c:v>
                </c:pt>
                <c:pt idx="4">
                  <c:v>71.74633167408133</c:v>
                </c:pt>
                <c:pt idx="5">
                  <c:v>103.52256673353693</c:v>
                </c:pt>
                <c:pt idx="6">
                  <c:v>140.1295540509401</c:v>
                </c:pt>
                <c:pt idx="7">
                  <c:v>150.46296296296305</c:v>
                </c:pt>
                <c:pt idx="8">
                  <c:v>196.87193411367917</c:v>
                </c:pt>
                <c:pt idx="9">
                  <c:v>242.1438694000245</c:v>
                </c:pt>
                <c:pt idx="10">
                  <c:v>293.8729745370371</c:v>
                </c:pt>
                <c:pt idx="11">
                  <c:v>352.48972751476157</c:v>
                </c:pt>
                <c:pt idx="12">
                  <c:v>418.4246063232423</c:v>
                </c:pt>
                <c:pt idx="13">
                  <c:v>492.1080889525238</c:v>
                </c:pt>
                <c:pt idx="14">
                  <c:v>573.9706533926507</c:v>
                </c:pt>
                <c:pt idx="15">
                  <c:v>664.4427776336672</c:v>
                </c:pt>
                <c:pt idx="16">
                  <c:v>763.954939665618</c:v>
                </c:pt>
                <c:pt idx="17">
                  <c:v>872.9376174785475</c:v>
                </c:pt>
                <c:pt idx="18">
                  <c:v>991.8212890625003</c:v>
                </c:pt>
                <c:pt idx="19">
                  <c:v>1121.0364324075208</c:v>
                </c:pt>
                <c:pt idx="20">
                  <c:v>1261.0135255036535</c:v>
                </c:pt>
              </c:numCache>
            </c:numRef>
          </c:xVal>
          <c:yVal>
            <c:numRef>
              <c:f>'Calcul Puissance hélice'!$D$6:$X$6</c:f>
              <c:numCache>
                <c:ptCount val="21"/>
                <c:pt idx="0">
                  <c:v>3000</c:v>
                </c:pt>
                <c:pt idx="1">
                  <c:v>3500</c:v>
                </c:pt>
                <c:pt idx="2">
                  <c:v>4000</c:v>
                </c:pt>
                <c:pt idx="3">
                  <c:v>4500</c:v>
                </c:pt>
                <c:pt idx="4">
                  <c:v>5000</c:v>
                </c:pt>
                <c:pt idx="5">
                  <c:v>5650</c:v>
                </c:pt>
                <c:pt idx="6">
                  <c:v>6250</c:v>
                </c:pt>
                <c:pt idx="7">
                  <c:v>6400</c:v>
                </c:pt>
                <c:pt idx="8">
                  <c:v>7000</c:v>
                </c:pt>
                <c:pt idx="9">
                  <c:v>7500</c:v>
                </c:pt>
                <c:pt idx="10">
                  <c:v>8000</c:v>
                </c:pt>
                <c:pt idx="11">
                  <c:v>8500</c:v>
                </c:pt>
                <c:pt idx="12">
                  <c:v>9000</c:v>
                </c:pt>
                <c:pt idx="13">
                  <c:v>9500</c:v>
                </c:pt>
                <c:pt idx="14">
                  <c:v>10000</c:v>
                </c:pt>
                <c:pt idx="15">
                  <c:v>10500</c:v>
                </c:pt>
                <c:pt idx="16">
                  <c:v>11000</c:v>
                </c:pt>
                <c:pt idx="17">
                  <c:v>11500</c:v>
                </c:pt>
                <c:pt idx="18">
                  <c:v>12000</c:v>
                </c:pt>
                <c:pt idx="19">
                  <c:v>12500</c:v>
                </c:pt>
                <c:pt idx="20">
                  <c:v>13000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'Calcul Puissance hélice'!$A$25</c:f>
              <c:strCache>
                <c:ptCount val="1"/>
                <c:pt idx="0">
                  <c:v>11x6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"/>
            <c:spPr>
              <a:ln w="25400">
                <a:solidFill>
                  <a:srgbClr val="FF00FF"/>
                </a:solidFill>
                <a:prstDash val="dash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'Calcul Puissance hélice'!$D$25:$X$25</c:f>
              <c:numCache>
                <c:ptCount val="21"/>
                <c:pt idx="0">
                  <c:v>8.578710937499997</c:v>
                </c:pt>
                <c:pt idx="1">
                  <c:v>13.622675238715273</c:v>
                </c:pt>
                <c:pt idx="2">
                  <c:v>20.334722222222215</c:v>
                </c:pt>
                <c:pt idx="3">
                  <c:v>28.95314941406249</c:v>
                </c:pt>
                <c:pt idx="4">
                  <c:v>39.716254340277764</c:v>
                </c:pt>
                <c:pt idx="5">
                  <c:v>57.30646423882377</c:v>
                </c:pt>
                <c:pt idx="6">
                  <c:v>77.57080925835501</c:v>
                </c:pt>
                <c:pt idx="7">
                  <c:v>83.29102222222221</c:v>
                </c:pt>
                <c:pt idx="8">
                  <c:v>108.98140190972218</c:v>
                </c:pt>
                <c:pt idx="9">
                  <c:v>134.04235839843744</c:v>
                </c:pt>
                <c:pt idx="10">
                  <c:v>162.67777777777772</c:v>
                </c:pt>
                <c:pt idx="11">
                  <c:v>195.12595757378466</c:v>
                </c:pt>
                <c:pt idx="12">
                  <c:v>231.62519531249993</c:v>
                </c:pt>
                <c:pt idx="13">
                  <c:v>272.4137885199652</c:v>
                </c:pt>
                <c:pt idx="14">
                  <c:v>317.7300347222221</c:v>
                </c:pt>
                <c:pt idx="15">
                  <c:v>367.81223144531236</c:v>
                </c:pt>
                <c:pt idx="16">
                  <c:v>422.89867621527765</c:v>
                </c:pt>
                <c:pt idx="17">
                  <c:v>483.22766655815957</c:v>
                </c:pt>
                <c:pt idx="18">
                  <c:v>549.0374999999998</c:v>
                </c:pt>
                <c:pt idx="19">
                  <c:v>620.5664740668401</c:v>
                </c:pt>
                <c:pt idx="20">
                  <c:v>698.0528862847219</c:v>
                </c:pt>
              </c:numCache>
            </c:numRef>
          </c:xVal>
          <c:yVal>
            <c:numRef>
              <c:f>'Calcul Puissance hélice'!$D$6:$X$6</c:f>
              <c:numCache>
                <c:ptCount val="21"/>
                <c:pt idx="0">
                  <c:v>3000</c:v>
                </c:pt>
                <c:pt idx="1">
                  <c:v>3500</c:v>
                </c:pt>
                <c:pt idx="2">
                  <c:v>4000</c:v>
                </c:pt>
                <c:pt idx="3">
                  <c:v>4500</c:v>
                </c:pt>
                <c:pt idx="4">
                  <c:v>5000</c:v>
                </c:pt>
                <c:pt idx="5">
                  <c:v>5650</c:v>
                </c:pt>
                <c:pt idx="6">
                  <c:v>6250</c:v>
                </c:pt>
                <c:pt idx="7">
                  <c:v>6400</c:v>
                </c:pt>
                <c:pt idx="8">
                  <c:v>7000</c:v>
                </c:pt>
                <c:pt idx="9">
                  <c:v>7500</c:v>
                </c:pt>
                <c:pt idx="10">
                  <c:v>8000</c:v>
                </c:pt>
                <c:pt idx="11">
                  <c:v>8500</c:v>
                </c:pt>
                <c:pt idx="12">
                  <c:v>9000</c:v>
                </c:pt>
                <c:pt idx="13">
                  <c:v>9500</c:v>
                </c:pt>
                <c:pt idx="14">
                  <c:v>10000</c:v>
                </c:pt>
                <c:pt idx="15">
                  <c:v>10500</c:v>
                </c:pt>
                <c:pt idx="16">
                  <c:v>11000</c:v>
                </c:pt>
                <c:pt idx="17">
                  <c:v>11500</c:v>
                </c:pt>
                <c:pt idx="18">
                  <c:v>12000</c:v>
                </c:pt>
                <c:pt idx="19">
                  <c:v>12500</c:v>
                </c:pt>
                <c:pt idx="20">
                  <c:v>13000</c:v>
                </c:pt>
              </c:numCache>
            </c:numRef>
          </c:yVal>
          <c:smooth val="0"/>
        </c:ser>
        <c:ser>
          <c:idx val="5"/>
          <c:order val="2"/>
          <c:tx>
            <c:v>puissance à l'arbre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'MEGA 2230-4 direct'!$C$16:$BA$16</c:f>
              <c:numCache>
                <c:ptCount val="51"/>
                <c:pt idx="1">
                  <c:v>0</c:v>
                </c:pt>
                <c:pt idx="2">
                  <c:v>7.904000000000001</c:v>
                </c:pt>
                <c:pt idx="3">
                  <c:v>17.676000000000002</c:v>
                </c:pt>
                <c:pt idx="4">
                  <c:v>27.328000000000003</c:v>
                </c:pt>
                <c:pt idx="5">
                  <c:v>36.85999999999999</c:v>
                </c:pt>
                <c:pt idx="6">
                  <c:v>46.272000000000006</c:v>
                </c:pt>
                <c:pt idx="7">
                  <c:v>55.56399999999999</c:v>
                </c:pt>
                <c:pt idx="8">
                  <c:v>64.73599999999999</c:v>
                </c:pt>
                <c:pt idx="9">
                  <c:v>73.78800000000001</c:v>
                </c:pt>
                <c:pt idx="10">
                  <c:v>82.72000000000001</c:v>
                </c:pt>
                <c:pt idx="11">
                  <c:v>91.53200000000001</c:v>
                </c:pt>
                <c:pt idx="12">
                  <c:v>100.22400000000002</c:v>
                </c:pt>
                <c:pt idx="13">
                  <c:v>108.79600000000002</c:v>
                </c:pt>
                <c:pt idx="14">
                  <c:v>117.24799999999999</c:v>
                </c:pt>
                <c:pt idx="15">
                  <c:v>125.58</c:v>
                </c:pt>
                <c:pt idx="16">
                  <c:v>133.792</c:v>
                </c:pt>
                <c:pt idx="17">
                  <c:v>141.88400000000001</c:v>
                </c:pt>
                <c:pt idx="18">
                  <c:v>149.856</c:v>
                </c:pt>
                <c:pt idx="19">
                  <c:v>157.708</c:v>
                </c:pt>
                <c:pt idx="20">
                  <c:v>165.44000000000003</c:v>
                </c:pt>
                <c:pt idx="21">
                  <c:v>173.05200000000002</c:v>
                </c:pt>
                <c:pt idx="22">
                  <c:v>180.544</c:v>
                </c:pt>
                <c:pt idx="23">
                  <c:v>187.91600000000003</c:v>
                </c:pt>
                <c:pt idx="24">
                  <c:v>195.16800000000003</c:v>
                </c:pt>
                <c:pt idx="25">
                  <c:v>202.3</c:v>
                </c:pt>
                <c:pt idx="26">
                  <c:v>209.31199999999998</c:v>
                </c:pt>
                <c:pt idx="27">
                  <c:v>216.204</c:v>
                </c:pt>
                <c:pt idx="28">
                  <c:v>222.97600000000003</c:v>
                </c:pt>
                <c:pt idx="29">
                  <c:v>229.62799999999996</c:v>
                </c:pt>
                <c:pt idx="30">
                  <c:v>236.16</c:v>
                </c:pt>
                <c:pt idx="31">
                  <c:v>242.572</c:v>
                </c:pt>
                <c:pt idx="32">
                  <c:v>248.864</c:v>
                </c:pt>
                <c:pt idx="33">
                  <c:v>255.03599999999997</c:v>
                </c:pt>
                <c:pt idx="34">
                  <c:v>261.08799999999997</c:v>
                </c:pt>
                <c:pt idx="35">
                  <c:v>267.02</c:v>
                </c:pt>
                <c:pt idx="36">
                  <c:v>272.832</c:v>
                </c:pt>
                <c:pt idx="37">
                  <c:v>278.524</c:v>
                </c:pt>
                <c:pt idx="38">
                  <c:v>284.096</c:v>
                </c:pt>
                <c:pt idx="39">
                  <c:v>289.548</c:v>
                </c:pt>
                <c:pt idx="40">
                  <c:v>294.87999999999994</c:v>
                </c:pt>
                <c:pt idx="41">
                  <c:v>300.092</c:v>
                </c:pt>
                <c:pt idx="42">
                  <c:v>305.18399999999997</c:v>
                </c:pt>
                <c:pt idx="43">
                  <c:v>310.1559999999999</c:v>
                </c:pt>
                <c:pt idx="44">
                  <c:v>315.008</c:v>
                </c:pt>
                <c:pt idx="45">
                  <c:v>319.74</c:v>
                </c:pt>
                <c:pt idx="46">
                  <c:v>324.352</c:v>
                </c:pt>
                <c:pt idx="47">
                  <c:v>328.844</c:v>
                </c:pt>
                <c:pt idx="48">
                  <c:v>333.216</c:v>
                </c:pt>
                <c:pt idx="49">
                  <c:v>337.46799999999996</c:v>
                </c:pt>
                <c:pt idx="50">
                  <c:v>341.6</c:v>
                </c:pt>
              </c:numCache>
            </c:numRef>
          </c:xVal>
          <c:yVal>
            <c:numRef>
              <c:f>'MEGA 2230-4 direct'!$C$18:$BA$18</c:f>
              <c:numCache>
                <c:ptCount val="51"/>
                <c:pt idx="0">
                  <c:v>9000</c:v>
                </c:pt>
                <c:pt idx="1">
                  <c:v>8946</c:v>
                </c:pt>
                <c:pt idx="2">
                  <c:v>8892</c:v>
                </c:pt>
                <c:pt idx="3">
                  <c:v>8838</c:v>
                </c:pt>
                <c:pt idx="4">
                  <c:v>8784</c:v>
                </c:pt>
                <c:pt idx="5">
                  <c:v>8730</c:v>
                </c:pt>
                <c:pt idx="6">
                  <c:v>8676</c:v>
                </c:pt>
                <c:pt idx="7">
                  <c:v>8622</c:v>
                </c:pt>
                <c:pt idx="8">
                  <c:v>8568</c:v>
                </c:pt>
                <c:pt idx="9">
                  <c:v>8514</c:v>
                </c:pt>
                <c:pt idx="10">
                  <c:v>8460</c:v>
                </c:pt>
                <c:pt idx="11">
                  <c:v>8406</c:v>
                </c:pt>
                <c:pt idx="12">
                  <c:v>8352</c:v>
                </c:pt>
                <c:pt idx="13">
                  <c:v>8298</c:v>
                </c:pt>
                <c:pt idx="14">
                  <c:v>8244</c:v>
                </c:pt>
                <c:pt idx="15">
                  <c:v>8190</c:v>
                </c:pt>
                <c:pt idx="16">
                  <c:v>8135.999999999999</c:v>
                </c:pt>
                <c:pt idx="17">
                  <c:v>8082</c:v>
                </c:pt>
                <c:pt idx="18">
                  <c:v>8028</c:v>
                </c:pt>
                <c:pt idx="19">
                  <c:v>7973.999999999999</c:v>
                </c:pt>
                <c:pt idx="20">
                  <c:v>7920.000000000001</c:v>
                </c:pt>
                <c:pt idx="21">
                  <c:v>7866</c:v>
                </c:pt>
                <c:pt idx="22">
                  <c:v>7812</c:v>
                </c:pt>
                <c:pt idx="23">
                  <c:v>7758.000000000001</c:v>
                </c:pt>
                <c:pt idx="24">
                  <c:v>7704</c:v>
                </c:pt>
                <c:pt idx="25">
                  <c:v>7650</c:v>
                </c:pt>
                <c:pt idx="26">
                  <c:v>7596</c:v>
                </c:pt>
                <c:pt idx="27">
                  <c:v>7542.000000000001</c:v>
                </c:pt>
                <c:pt idx="28">
                  <c:v>7488</c:v>
                </c:pt>
                <c:pt idx="29">
                  <c:v>7434</c:v>
                </c:pt>
                <c:pt idx="30">
                  <c:v>7379.999999999999</c:v>
                </c:pt>
                <c:pt idx="31">
                  <c:v>7326.000000000001</c:v>
                </c:pt>
                <c:pt idx="32">
                  <c:v>7272</c:v>
                </c:pt>
                <c:pt idx="33">
                  <c:v>7218</c:v>
                </c:pt>
                <c:pt idx="34">
                  <c:v>7164</c:v>
                </c:pt>
                <c:pt idx="35">
                  <c:v>7110</c:v>
                </c:pt>
                <c:pt idx="36">
                  <c:v>7056</c:v>
                </c:pt>
                <c:pt idx="37">
                  <c:v>7002</c:v>
                </c:pt>
                <c:pt idx="38">
                  <c:v>6948.000000000001</c:v>
                </c:pt>
                <c:pt idx="39">
                  <c:v>6894</c:v>
                </c:pt>
                <c:pt idx="40">
                  <c:v>6840</c:v>
                </c:pt>
                <c:pt idx="41">
                  <c:v>6786</c:v>
                </c:pt>
                <c:pt idx="42">
                  <c:v>6732</c:v>
                </c:pt>
                <c:pt idx="43">
                  <c:v>6678</c:v>
                </c:pt>
                <c:pt idx="44">
                  <c:v>6624</c:v>
                </c:pt>
                <c:pt idx="45">
                  <c:v>6570.000000000001</c:v>
                </c:pt>
                <c:pt idx="46">
                  <c:v>6516</c:v>
                </c:pt>
                <c:pt idx="47">
                  <c:v>6462</c:v>
                </c:pt>
                <c:pt idx="48">
                  <c:v>6408</c:v>
                </c:pt>
                <c:pt idx="49">
                  <c:v>6354</c:v>
                </c:pt>
                <c:pt idx="50">
                  <c:v>6300</c:v>
                </c:pt>
              </c:numCache>
            </c:numRef>
          </c:yVal>
          <c:smooth val="0"/>
        </c:ser>
        <c:ser>
          <c:idx val="0"/>
          <c:order val="3"/>
          <c:tx>
            <c:v>puissance électrique consommée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'MEGA 2230-4 direct'!$C$15:$BA$15</c:f>
              <c:numCache>
                <c:ptCount val="5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</c:numCache>
            </c:numRef>
          </c:xVal>
          <c:yVal>
            <c:numRef>
              <c:f>'MEGA 2230-4 direct'!$C$18:$BA$18</c:f>
              <c:numCache>
                <c:ptCount val="51"/>
                <c:pt idx="0">
                  <c:v>9000</c:v>
                </c:pt>
                <c:pt idx="1">
                  <c:v>8946</c:v>
                </c:pt>
                <c:pt idx="2">
                  <c:v>8892</c:v>
                </c:pt>
                <c:pt idx="3">
                  <c:v>8838</c:v>
                </c:pt>
                <c:pt idx="4">
                  <c:v>8784</c:v>
                </c:pt>
                <c:pt idx="5">
                  <c:v>8730</c:v>
                </c:pt>
                <c:pt idx="6">
                  <c:v>8676</c:v>
                </c:pt>
                <c:pt idx="7">
                  <c:v>8622</c:v>
                </c:pt>
                <c:pt idx="8">
                  <c:v>8568</c:v>
                </c:pt>
                <c:pt idx="9">
                  <c:v>8514</c:v>
                </c:pt>
                <c:pt idx="10">
                  <c:v>8460</c:v>
                </c:pt>
                <c:pt idx="11">
                  <c:v>8406</c:v>
                </c:pt>
                <c:pt idx="12">
                  <c:v>8352</c:v>
                </c:pt>
                <c:pt idx="13">
                  <c:v>8298</c:v>
                </c:pt>
                <c:pt idx="14">
                  <c:v>8244</c:v>
                </c:pt>
                <c:pt idx="15">
                  <c:v>8190</c:v>
                </c:pt>
                <c:pt idx="16">
                  <c:v>8135.999999999999</c:v>
                </c:pt>
                <c:pt idx="17">
                  <c:v>8082</c:v>
                </c:pt>
                <c:pt idx="18">
                  <c:v>8028</c:v>
                </c:pt>
                <c:pt idx="19">
                  <c:v>7973.999999999999</c:v>
                </c:pt>
                <c:pt idx="20">
                  <c:v>7920.000000000001</c:v>
                </c:pt>
                <c:pt idx="21">
                  <c:v>7866</c:v>
                </c:pt>
                <c:pt idx="22">
                  <c:v>7812</c:v>
                </c:pt>
                <c:pt idx="23">
                  <c:v>7758.000000000001</c:v>
                </c:pt>
                <c:pt idx="24">
                  <c:v>7704</c:v>
                </c:pt>
                <c:pt idx="25">
                  <c:v>7650</c:v>
                </c:pt>
                <c:pt idx="26">
                  <c:v>7596</c:v>
                </c:pt>
                <c:pt idx="27">
                  <c:v>7542.000000000001</c:v>
                </c:pt>
                <c:pt idx="28">
                  <c:v>7488</c:v>
                </c:pt>
                <c:pt idx="29">
                  <c:v>7434</c:v>
                </c:pt>
                <c:pt idx="30">
                  <c:v>7379.999999999999</c:v>
                </c:pt>
                <c:pt idx="31">
                  <c:v>7326.000000000001</c:v>
                </c:pt>
                <c:pt idx="32">
                  <c:v>7272</c:v>
                </c:pt>
                <c:pt idx="33">
                  <c:v>7218</c:v>
                </c:pt>
                <c:pt idx="34">
                  <c:v>7164</c:v>
                </c:pt>
                <c:pt idx="35">
                  <c:v>7110</c:v>
                </c:pt>
                <c:pt idx="36">
                  <c:v>7056</c:v>
                </c:pt>
                <c:pt idx="37">
                  <c:v>7002</c:v>
                </c:pt>
                <c:pt idx="38">
                  <c:v>6948.000000000001</c:v>
                </c:pt>
                <c:pt idx="39">
                  <c:v>6894</c:v>
                </c:pt>
                <c:pt idx="40">
                  <c:v>6840</c:v>
                </c:pt>
                <c:pt idx="41">
                  <c:v>6786</c:v>
                </c:pt>
                <c:pt idx="42">
                  <c:v>6732</c:v>
                </c:pt>
                <c:pt idx="43">
                  <c:v>6678</c:v>
                </c:pt>
                <c:pt idx="44">
                  <c:v>6624</c:v>
                </c:pt>
                <c:pt idx="45">
                  <c:v>6570.000000000001</c:v>
                </c:pt>
                <c:pt idx="46">
                  <c:v>6516</c:v>
                </c:pt>
                <c:pt idx="47">
                  <c:v>6462</c:v>
                </c:pt>
                <c:pt idx="48">
                  <c:v>6408</c:v>
                </c:pt>
                <c:pt idx="49">
                  <c:v>6354</c:v>
                </c:pt>
                <c:pt idx="50">
                  <c:v>6300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'Calcul Puissance hélice'!$A$28</c:f>
              <c:strCache>
                <c:ptCount val="1"/>
                <c:pt idx="0">
                  <c:v>11x6,5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'Calcul Puissance hélice'!$D$28:$X$28</c:f>
              <c:numCache>
                <c:ptCount val="21"/>
                <c:pt idx="0">
                  <c:v>9.293603515624996</c:v>
                </c:pt>
                <c:pt idx="1">
                  <c:v>14.757898175274878</c:v>
                </c:pt>
                <c:pt idx="2">
                  <c:v>22.029282407407397</c:v>
                </c:pt>
                <c:pt idx="3">
                  <c:v>31.36591186523436</c:v>
                </c:pt>
                <c:pt idx="4">
                  <c:v>43.025942201967574</c:v>
                </c:pt>
                <c:pt idx="5">
                  <c:v>62.08200292539241</c:v>
                </c:pt>
                <c:pt idx="6">
                  <c:v>84.03504336321791</c:v>
                </c:pt>
                <c:pt idx="7">
                  <c:v>90.23194074074073</c:v>
                </c:pt>
                <c:pt idx="8">
                  <c:v>118.06318540219903</c:v>
                </c:pt>
                <c:pt idx="9">
                  <c:v>145.21255493164057</c:v>
                </c:pt>
                <c:pt idx="10">
                  <c:v>176.23425925925918</c:v>
                </c:pt>
                <c:pt idx="11">
                  <c:v>211.3864540382667</c:v>
                </c:pt>
                <c:pt idx="12">
                  <c:v>250.92729492187487</c:v>
                </c:pt>
                <c:pt idx="13">
                  <c:v>295.1149375632956</c:v>
                </c:pt>
                <c:pt idx="14">
                  <c:v>344.2075376157406</c:v>
                </c:pt>
                <c:pt idx="15">
                  <c:v>398.46325073242167</c:v>
                </c:pt>
                <c:pt idx="16">
                  <c:v>458.1402325665507</c:v>
                </c:pt>
                <c:pt idx="17">
                  <c:v>523.4966387713395</c:v>
                </c:pt>
                <c:pt idx="18">
                  <c:v>594.7906249999997</c:v>
                </c:pt>
                <c:pt idx="19">
                  <c:v>672.2803469057433</c:v>
                </c:pt>
                <c:pt idx="20">
                  <c:v>756.2239601417821</c:v>
                </c:pt>
              </c:numCache>
            </c:numRef>
          </c:xVal>
          <c:yVal>
            <c:numRef>
              <c:f>'Calcul Puissance hélice'!$D$6:$X$6</c:f>
              <c:numCache>
                <c:ptCount val="21"/>
                <c:pt idx="0">
                  <c:v>3000</c:v>
                </c:pt>
                <c:pt idx="1">
                  <c:v>3500</c:v>
                </c:pt>
                <c:pt idx="2">
                  <c:v>4000</c:v>
                </c:pt>
                <c:pt idx="3">
                  <c:v>4500</c:v>
                </c:pt>
                <c:pt idx="4">
                  <c:v>5000</c:v>
                </c:pt>
                <c:pt idx="5">
                  <c:v>5650</c:v>
                </c:pt>
                <c:pt idx="6">
                  <c:v>6250</c:v>
                </c:pt>
                <c:pt idx="7">
                  <c:v>6400</c:v>
                </c:pt>
                <c:pt idx="8">
                  <c:v>7000</c:v>
                </c:pt>
                <c:pt idx="9">
                  <c:v>7500</c:v>
                </c:pt>
                <c:pt idx="10">
                  <c:v>8000</c:v>
                </c:pt>
                <c:pt idx="11">
                  <c:v>8500</c:v>
                </c:pt>
                <c:pt idx="12">
                  <c:v>9000</c:v>
                </c:pt>
                <c:pt idx="13">
                  <c:v>9500</c:v>
                </c:pt>
                <c:pt idx="14">
                  <c:v>10000</c:v>
                </c:pt>
                <c:pt idx="15">
                  <c:v>10500</c:v>
                </c:pt>
                <c:pt idx="16">
                  <c:v>11000</c:v>
                </c:pt>
                <c:pt idx="17">
                  <c:v>11500</c:v>
                </c:pt>
                <c:pt idx="18">
                  <c:v>12000</c:v>
                </c:pt>
                <c:pt idx="19">
                  <c:v>12500</c:v>
                </c:pt>
                <c:pt idx="20">
                  <c:v>13000</c:v>
                </c:pt>
              </c:numCache>
            </c:numRef>
          </c:yVal>
          <c:smooth val="0"/>
        </c:ser>
        <c:axId val="28648787"/>
        <c:axId val="56512492"/>
      </c:scatterChart>
      <c:valAx>
        <c:axId val="28648787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Puissance W
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512492"/>
        <c:crosses val="autoZero"/>
        <c:crossBetween val="midCat"/>
        <c:dispUnits/>
      </c:valAx>
      <c:valAx>
        <c:axId val="56512492"/>
        <c:scaling>
          <c:orientation val="minMax"/>
          <c:max val="1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Vitesse de rotation
(réducté)</a:t>
                </a:r>
              </a:p>
            </c:rich>
          </c:tx>
          <c:layout>
            <c:manualLayout>
              <c:xMode val="factor"/>
              <c:yMode val="factor"/>
              <c:x val="-0.008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648787"/>
        <c:crosses val="autoZero"/>
        <c:crossBetween val="midCat"/>
        <c:dispUnits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625"/>
          <c:y val="0.889"/>
          <c:w val="0.71325"/>
          <c:h val="0.10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2825"/>
          <c:w val="0.937"/>
          <c:h val="0.93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'MEGA 2220-4 réducté'!$A$15:$B$15</c:f>
              <c:strCache>
                <c:ptCount val="1"/>
                <c:pt idx="0">
                  <c:v>P électrique consommée W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'MEGA 2220-4 réducté'!$C$7:$BA$7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'MEGA 2220-4 réducté'!$C$15:$BB$15</c:f>
              <c:numCache>
                <c:ptCount val="52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132</c:v>
                </c:pt>
                <c:pt idx="12">
                  <c:v>144</c:v>
                </c:pt>
                <c:pt idx="13">
                  <c:v>156</c:v>
                </c:pt>
                <c:pt idx="14">
                  <c:v>168</c:v>
                </c:pt>
                <c:pt idx="15">
                  <c:v>180</c:v>
                </c:pt>
                <c:pt idx="16">
                  <c:v>192</c:v>
                </c:pt>
                <c:pt idx="17">
                  <c:v>204</c:v>
                </c:pt>
                <c:pt idx="18">
                  <c:v>216</c:v>
                </c:pt>
                <c:pt idx="19">
                  <c:v>228</c:v>
                </c:pt>
                <c:pt idx="20">
                  <c:v>240</c:v>
                </c:pt>
                <c:pt idx="21">
                  <c:v>252</c:v>
                </c:pt>
                <c:pt idx="22">
                  <c:v>264</c:v>
                </c:pt>
                <c:pt idx="23">
                  <c:v>276</c:v>
                </c:pt>
                <c:pt idx="24">
                  <c:v>288</c:v>
                </c:pt>
                <c:pt idx="25">
                  <c:v>300</c:v>
                </c:pt>
                <c:pt idx="26">
                  <c:v>312</c:v>
                </c:pt>
                <c:pt idx="27">
                  <c:v>324</c:v>
                </c:pt>
                <c:pt idx="28">
                  <c:v>336</c:v>
                </c:pt>
                <c:pt idx="29">
                  <c:v>348</c:v>
                </c:pt>
                <c:pt idx="30">
                  <c:v>360</c:v>
                </c:pt>
                <c:pt idx="31">
                  <c:v>372</c:v>
                </c:pt>
                <c:pt idx="32">
                  <c:v>384</c:v>
                </c:pt>
                <c:pt idx="33">
                  <c:v>396</c:v>
                </c:pt>
                <c:pt idx="34">
                  <c:v>408</c:v>
                </c:pt>
                <c:pt idx="35">
                  <c:v>420</c:v>
                </c:pt>
                <c:pt idx="36">
                  <c:v>432</c:v>
                </c:pt>
                <c:pt idx="37">
                  <c:v>444</c:v>
                </c:pt>
                <c:pt idx="38">
                  <c:v>456</c:v>
                </c:pt>
                <c:pt idx="39">
                  <c:v>468</c:v>
                </c:pt>
                <c:pt idx="40">
                  <c:v>480</c:v>
                </c:pt>
                <c:pt idx="41">
                  <c:v>492</c:v>
                </c:pt>
                <c:pt idx="42">
                  <c:v>504</c:v>
                </c:pt>
                <c:pt idx="43">
                  <c:v>516</c:v>
                </c:pt>
                <c:pt idx="44">
                  <c:v>528</c:v>
                </c:pt>
                <c:pt idx="45">
                  <c:v>540</c:v>
                </c:pt>
                <c:pt idx="46">
                  <c:v>552</c:v>
                </c:pt>
                <c:pt idx="47">
                  <c:v>564</c:v>
                </c:pt>
                <c:pt idx="48">
                  <c:v>576</c:v>
                </c:pt>
                <c:pt idx="49">
                  <c:v>588</c:v>
                </c:pt>
                <c:pt idx="50">
                  <c:v>600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'MEGA 2220-4 réducté'!$A$16:$B$16</c:f>
              <c:strCache>
                <c:ptCount val="1"/>
                <c:pt idx="0">
                  <c:v>P mécanique à l'arbre moteur W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'MEGA 2220-4 réducté'!$C$7:$BA$7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'MEGA 2220-4 réducté'!$C$16:$BB$16</c:f>
              <c:numCache>
                <c:ptCount val="52"/>
                <c:pt idx="1">
                  <c:v>0</c:v>
                </c:pt>
                <c:pt idx="2">
                  <c:v>9.496000000000002</c:v>
                </c:pt>
                <c:pt idx="3">
                  <c:v>21.248999999999995</c:v>
                </c:pt>
                <c:pt idx="4">
                  <c:v>32.872</c:v>
                </c:pt>
                <c:pt idx="5">
                  <c:v>44.36500000000001</c:v>
                </c:pt>
                <c:pt idx="6">
                  <c:v>55.727999999999994</c:v>
                </c:pt>
                <c:pt idx="7">
                  <c:v>66.961</c:v>
                </c:pt>
                <c:pt idx="8">
                  <c:v>78.06400000000002</c:v>
                </c:pt>
                <c:pt idx="9">
                  <c:v>89.03699999999999</c:v>
                </c:pt>
                <c:pt idx="10">
                  <c:v>99.88</c:v>
                </c:pt>
                <c:pt idx="11">
                  <c:v>110.59299999999999</c:v>
                </c:pt>
                <c:pt idx="12">
                  <c:v>121.17600000000002</c:v>
                </c:pt>
                <c:pt idx="13">
                  <c:v>131.629</c:v>
                </c:pt>
                <c:pt idx="14">
                  <c:v>141.952</c:v>
                </c:pt>
                <c:pt idx="15">
                  <c:v>152.145</c:v>
                </c:pt>
                <c:pt idx="16">
                  <c:v>162.20800000000003</c:v>
                </c:pt>
                <c:pt idx="17">
                  <c:v>172.141</c:v>
                </c:pt>
                <c:pt idx="18">
                  <c:v>181.94400000000002</c:v>
                </c:pt>
                <c:pt idx="19">
                  <c:v>191.61700000000002</c:v>
                </c:pt>
                <c:pt idx="20">
                  <c:v>201.16</c:v>
                </c:pt>
                <c:pt idx="21">
                  <c:v>210.57299999999998</c:v>
                </c:pt>
                <c:pt idx="22">
                  <c:v>219.85600000000002</c:v>
                </c:pt>
                <c:pt idx="23">
                  <c:v>229.009</c:v>
                </c:pt>
                <c:pt idx="24">
                  <c:v>238.03199999999998</c:v>
                </c:pt>
                <c:pt idx="25">
                  <c:v>246.925</c:v>
                </c:pt>
                <c:pt idx="26">
                  <c:v>255.68800000000002</c:v>
                </c:pt>
                <c:pt idx="27">
                  <c:v>264.32099999999997</c:v>
                </c:pt>
                <c:pt idx="28">
                  <c:v>272.824</c:v>
                </c:pt>
                <c:pt idx="29">
                  <c:v>281.19699999999995</c:v>
                </c:pt>
                <c:pt idx="30">
                  <c:v>289.44000000000005</c:v>
                </c:pt>
                <c:pt idx="31">
                  <c:v>297.553</c:v>
                </c:pt>
                <c:pt idx="32">
                  <c:v>305.536</c:v>
                </c:pt>
                <c:pt idx="33">
                  <c:v>313.389</c:v>
                </c:pt>
                <c:pt idx="34">
                  <c:v>321.112</c:v>
                </c:pt>
                <c:pt idx="35">
                  <c:v>328.705</c:v>
                </c:pt>
                <c:pt idx="36">
                  <c:v>336.16799999999995</c:v>
                </c:pt>
                <c:pt idx="37">
                  <c:v>343.5009999999999</c:v>
                </c:pt>
                <c:pt idx="38">
                  <c:v>350.70399999999995</c:v>
                </c:pt>
                <c:pt idx="39">
                  <c:v>357.77700000000004</c:v>
                </c:pt>
                <c:pt idx="40">
                  <c:v>364.7199999999999</c:v>
                </c:pt>
                <c:pt idx="41">
                  <c:v>371.533</c:v>
                </c:pt>
                <c:pt idx="42">
                  <c:v>378.2159999999999</c:v>
                </c:pt>
                <c:pt idx="43">
                  <c:v>384.769</c:v>
                </c:pt>
                <c:pt idx="44">
                  <c:v>391.19200000000006</c:v>
                </c:pt>
                <c:pt idx="45">
                  <c:v>397.4849999999999</c:v>
                </c:pt>
                <c:pt idx="46">
                  <c:v>403.64799999999997</c:v>
                </c:pt>
                <c:pt idx="47">
                  <c:v>409.68100000000004</c:v>
                </c:pt>
                <c:pt idx="48">
                  <c:v>415.58399999999995</c:v>
                </c:pt>
                <c:pt idx="49">
                  <c:v>421.35699999999997</c:v>
                </c:pt>
                <c:pt idx="50">
                  <c:v>427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'MEGA 2220-4 réducté'!$A$17</c:f>
              <c:strCache>
                <c:ptCount val="1"/>
                <c:pt idx="0">
                  <c:v>Puissance sortie réducté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'MEGA 2220-4 réducté'!$C$7:$BA$7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'MEGA 2220-4 réducté'!$C$17:$BB$17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8.546400000000002</c:v>
                </c:pt>
                <c:pt idx="3">
                  <c:v>19.124099999999995</c:v>
                </c:pt>
                <c:pt idx="4">
                  <c:v>29.5848</c:v>
                </c:pt>
                <c:pt idx="5">
                  <c:v>39.92850000000001</c:v>
                </c:pt>
                <c:pt idx="6">
                  <c:v>50.155199999999994</c:v>
                </c:pt>
                <c:pt idx="7">
                  <c:v>60.2649</c:v>
                </c:pt>
                <c:pt idx="8">
                  <c:v>70.25760000000002</c:v>
                </c:pt>
                <c:pt idx="9">
                  <c:v>80.13329999999999</c:v>
                </c:pt>
                <c:pt idx="10">
                  <c:v>89.892</c:v>
                </c:pt>
                <c:pt idx="11">
                  <c:v>99.5337</c:v>
                </c:pt>
                <c:pt idx="12">
                  <c:v>109.05840000000002</c:v>
                </c:pt>
                <c:pt idx="13">
                  <c:v>118.4661</c:v>
                </c:pt>
                <c:pt idx="14">
                  <c:v>127.7568</c:v>
                </c:pt>
                <c:pt idx="15">
                  <c:v>136.93050000000002</c:v>
                </c:pt>
                <c:pt idx="16">
                  <c:v>145.98720000000003</c:v>
                </c:pt>
                <c:pt idx="17">
                  <c:v>154.9269</c:v>
                </c:pt>
                <c:pt idx="18">
                  <c:v>163.74960000000002</c:v>
                </c:pt>
                <c:pt idx="19">
                  <c:v>172.45530000000002</c:v>
                </c:pt>
                <c:pt idx="20">
                  <c:v>181.044</c:v>
                </c:pt>
                <c:pt idx="21">
                  <c:v>189.51569999999998</c:v>
                </c:pt>
                <c:pt idx="22">
                  <c:v>197.87040000000002</c:v>
                </c:pt>
                <c:pt idx="23">
                  <c:v>206.10809999999998</c:v>
                </c:pt>
                <c:pt idx="24">
                  <c:v>214.22879999999998</c:v>
                </c:pt>
                <c:pt idx="25">
                  <c:v>222.23250000000002</c:v>
                </c:pt>
                <c:pt idx="26">
                  <c:v>230.11920000000003</c:v>
                </c:pt>
                <c:pt idx="27">
                  <c:v>237.88889999999998</c:v>
                </c:pt>
                <c:pt idx="28">
                  <c:v>245.54160000000002</c:v>
                </c:pt>
                <c:pt idx="29">
                  <c:v>253.07729999999995</c:v>
                </c:pt>
                <c:pt idx="30">
                  <c:v>260.49600000000004</c:v>
                </c:pt>
                <c:pt idx="31">
                  <c:v>267.7977</c:v>
                </c:pt>
                <c:pt idx="32">
                  <c:v>274.9824</c:v>
                </c:pt>
                <c:pt idx="33">
                  <c:v>282.05010000000004</c:v>
                </c:pt>
                <c:pt idx="34">
                  <c:v>289.0008</c:v>
                </c:pt>
                <c:pt idx="35">
                  <c:v>295.8345</c:v>
                </c:pt>
                <c:pt idx="36">
                  <c:v>302.55119999999994</c:v>
                </c:pt>
                <c:pt idx="37">
                  <c:v>309.1508999999999</c:v>
                </c:pt>
                <c:pt idx="38">
                  <c:v>315.63359999999994</c:v>
                </c:pt>
                <c:pt idx="39">
                  <c:v>321.99930000000006</c:v>
                </c:pt>
                <c:pt idx="40">
                  <c:v>328.24799999999993</c:v>
                </c:pt>
                <c:pt idx="41">
                  <c:v>334.3797</c:v>
                </c:pt>
                <c:pt idx="42">
                  <c:v>340.3943999999999</c:v>
                </c:pt>
                <c:pt idx="43">
                  <c:v>346.2921</c:v>
                </c:pt>
                <c:pt idx="44">
                  <c:v>352.0728000000001</c:v>
                </c:pt>
                <c:pt idx="45">
                  <c:v>357.7364999999999</c:v>
                </c:pt>
                <c:pt idx="46">
                  <c:v>363.28319999999997</c:v>
                </c:pt>
                <c:pt idx="47">
                  <c:v>368.71290000000005</c:v>
                </c:pt>
                <c:pt idx="48">
                  <c:v>374.02559999999994</c:v>
                </c:pt>
                <c:pt idx="49">
                  <c:v>379.2213</c:v>
                </c:pt>
                <c:pt idx="50">
                  <c:v>384.3</c:v>
                </c:pt>
              </c:numCache>
            </c:numRef>
          </c:yVal>
          <c:smooth val="1"/>
        </c:ser>
        <c:axId val="38850381"/>
        <c:axId val="14109110"/>
      </c:scatterChart>
      <c:valAx>
        <c:axId val="38850381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14109110"/>
        <c:crosses val="autoZero"/>
        <c:crossBetween val="midCat"/>
        <c:dispUnits/>
        <c:majorUnit val="10"/>
        <c:minorUnit val="1"/>
      </c:valAx>
      <c:valAx>
        <c:axId val="14109110"/>
        <c:scaling>
          <c:orientation val="minMax"/>
          <c:max val="400"/>
          <c:min val="0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88503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9925"/>
          <c:y val="0"/>
          <c:w val="0.69925"/>
          <c:h val="0.2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'MEGA 2220-4 réducté'!$A$18:$B$18</c:f>
              <c:strCache>
                <c:ptCount val="1"/>
                <c:pt idx="0">
                  <c:v>VRot avec réduction 0,33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'MEGA 2220-4 réducté'!$C$7:$BA$7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'MEGA 2220-4 réducté'!$C$18:$BB$18</c:f>
              <c:numCache>
                <c:ptCount val="52"/>
                <c:pt idx="0">
                  <c:v>5544</c:v>
                </c:pt>
                <c:pt idx="1">
                  <c:v>5513.97</c:v>
                </c:pt>
                <c:pt idx="2">
                  <c:v>5483.9400000000005</c:v>
                </c:pt>
                <c:pt idx="3">
                  <c:v>5453.91</c:v>
                </c:pt>
                <c:pt idx="4">
                  <c:v>5423.88</c:v>
                </c:pt>
                <c:pt idx="5">
                  <c:v>5393.850000000001</c:v>
                </c:pt>
                <c:pt idx="6">
                  <c:v>5363.820000000001</c:v>
                </c:pt>
                <c:pt idx="7">
                  <c:v>5333.79</c:v>
                </c:pt>
                <c:pt idx="8">
                  <c:v>5303.76</c:v>
                </c:pt>
                <c:pt idx="9">
                  <c:v>5273.73</c:v>
                </c:pt>
                <c:pt idx="10">
                  <c:v>5243.7</c:v>
                </c:pt>
                <c:pt idx="11">
                  <c:v>5213.67</c:v>
                </c:pt>
                <c:pt idx="12">
                  <c:v>5183.64</c:v>
                </c:pt>
                <c:pt idx="13">
                  <c:v>5153.610000000001</c:v>
                </c:pt>
                <c:pt idx="14">
                  <c:v>5123.58</c:v>
                </c:pt>
                <c:pt idx="15">
                  <c:v>5093.55</c:v>
                </c:pt>
                <c:pt idx="16">
                  <c:v>5063.52</c:v>
                </c:pt>
                <c:pt idx="17">
                  <c:v>5033.490000000001</c:v>
                </c:pt>
                <c:pt idx="18">
                  <c:v>5003.46</c:v>
                </c:pt>
                <c:pt idx="19">
                  <c:v>4973.43</c:v>
                </c:pt>
                <c:pt idx="20">
                  <c:v>4943.4</c:v>
                </c:pt>
                <c:pt idx="21">
                  <c:v>4913.37</c:v>
                </c:pt>
                <c:pt idx="22">
                  <c:v>4883.34</c:v>
                </c:pt>
                <c:pt idx="23">
                  <c:v>4853.3099999999995</c:v>
                </c:pt>
                <c:pt idx="24">
                  <c:v>4823.280000000001</c:v>
                </c:pt>
                <c:pt idx="25">
                  <c:v>4793.25</c:v>
                </c:pt>
                <c:pt idx="26">
                  <c:v>4763.22</c:v>
                </c:pt>
                <c:pt idx="27">
                  <c:v>4733.19</c:v>
                </c:pt>
                <c:pt idx="28">
                  <c:v>4703.16</c:v>
                </c:pt>
                <c:pt idx="29">
                  <c:v>4673.13</c:v>
                </c:pt>
                <c:pt idx="30">
                  <c:v>4643.100000000001</c:v>
                </c:pt>
                <c:pt idx="31">
                  <c:v>4613.070000000001</c:v>
                </c:pt>
                <c:pt idx="32">
                  <c:v>4583.04</c:v>
                </c:pt>
                <c:pt idx="33">
                  <c:v>4553.01</c:v>
                </c:pt>
                <c:pt idx="34">
                  <c:v>4522.98</c:v>
                </c:pt>
                <c:pt idx="35">
                  <c:v>4492.95</c:v>
                </c:pt>
                <c:pt idx="36">
                  <c:v>4462.92</c:v>
                </c:pt>
                <c:pt idx="37">
                  <c:v>4432.889999999999</c:v>
                </c:pt>
                <c:pt idx="38">
                  <c:v>4402.860000000001</c:v>
                </c:pt>
                <c:pt idx="39">
                  <c:v>4372.83</c:v>
                </c:pt>
                <c:pt idx="40">
                  <c:v>4342.8</c:v>
                </c:pt>
                <c:pt idx="41">
                  <c:v>4312.77</c:v>
                </c:pt>
                <c:pt idx="42">
                  <c:v>4282.74</c:v>
                </c:pt>
                <c:pt idx="43">
                  <c:v>4252.71</c:v>
                </c:pt>
                <c:pt idx="44">
                  <c:v>4222.68</c:v>
                </c:pt>
                <c:pt idx="45">
                  <c:v>4192.65</c:v>
                </c:pt>
                <c:pt idx="46">
                  <c:v>4162.62</c:v>
                </c:pt>
                <c:pt idx="47">
                  <c:v>4132.59</c:v>
                </c:pt>
                <c:pt idx="48">
                  <c:v>4102.5599999999995</c:v>
                </c:pt>
                <c:pt idx="49">
                  <c:v>4072.53</c:v>
                </c:pt>
                <c:pt idx="50">
                  <c:v>4042.5</c:v>
                </c:pt>
              </c:numCache>
            </c:numRef>
          </c:yVal>
          <c:smooth val="0"/>
        </c:ser>
        <c:axId val="59873127"/>
        <c:axId val="1987232"/>
      </c:scatterChart>
      <c:valAx>
        <c:axId val="59873127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Intensité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987232"/>
        <c:crosses val="autoZero"/>
        <c:crossBetween val="midCat"/>
        <c:dispUnits/>
        <c:majorUnit val="10"/>
        <c:minorUnit val="1"/>
      </c:valAx>
      <c:valAx>
        <c:axId val="1987232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Vitesse de rotation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lgDashDot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98731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325"/>
          <c:w val="0.9715"/>
          <c:h val="0.81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'MEGA 2220-4 réducté'!$A$14:$B$14</c:f>
              <c:strCache>
                <c:ptCount val="1"/>
                <c:pt idx="0">
                  <c:v>Rendement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'MEGA 2220-4 réducté'!$C$7:$BA$7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'MEGA 2220-4 réducté'!$C$14:$BB$14</c:f>
              <c:numCache>
                <c:ptCount val="52"/>
                <c:pt idx="1">
                  <c:v>0</c:v>
                </c:pt>
                <c:pt idx="2">
                  <c:v>39.56666666666667</c:v>
                </c:pt>
                <c:pt idx="3">
                  <c:v>59.02499999999999</c:v>
                </c:pt>
                <c:pt idx="4">
                  <c:v>68.48333333333333</c:v>
                </c:pt>
                <c:pt idx="5">
                  <c:v>73.94166666666668</c:v>
                </c:pt>
                <c:pt idx="6">
                  <c:v>77.39999999999999</c:v>
                </c:pt>
                <c:pt idx="7">
                  <c:v>79.71547619047618</c:v>
                </c:pt>
                <c:pt idx="8">
                  <c:v>81.31666666666668</c:v>
                </c:pt>
                <c:pt idx="9">
                  <c:v>82.44166666666666</c:v>
                </c:pt>
                <c:pt idx="10">
                  <c:v>83.23333333333333</c:v>
                </c:pt>
                <c:pt idx="11">
                  <c:v>83.78257575757576</c:v>
                </c:pt>
                <c:pt idx="12">
                  <c:v>84.15000000000002</c:v>
                </c:pt>
                <c:pt idx="13">
                  <c:v>84.3775641025641</c:v>
                </c:pt>
                <c:pt idx="14">
                  <c:v>84.4952380952381</c:v>
                </c:pt>
                <c:pt idx="15">
                  <c:v>84.525</c:v>
                </c:pt>
                <c:pt idx="16">
                  <c:v>84.48333333333335</c:v>
                </c:pt>
                <c:pt idx="17">
                  <c:v>84.3828431372549</c:v>
                </c:pt>
                <c:pt idx="18">
                  <c:v>84.23333333333333</c:v>
                </c:pt>
                <c:pt idx="19">
                  <c:v>84.04254385964913</c:v>
                </c:pt>
                <c:pt idx="20">
                  <c:v>83.81666666666666</c:v>
                </c:pt>
                <c:pt idx="21">
                  <c:v>83.56071428571428</c:v>
                </c:pt>
                <c:pt idx="22">
                  <c:v>83.27878787878788</c:v>
                </c:pt>
                <c:pt idx="23">
                  <c:v>82.97427536231883</c:v>
                </c:pt>
                <c:pt idx="24">
                  <c:v>82.64999999999999</c:v>
                </c:pt>
                <c:pt idx="25">
                  <c:v>82.30833333333334</c:v>
                </c:pt>
                <c:pt idx="26">
                  <c:v>81.95128205128206</c:v>
                </c:pt>
                <c:pt idx="27">
                  <c:v>81.58055555555555</c:v>
                </c:pt>
                <c:pt idx="28">
                  <c:v>81.19761904761906</c:v>
                </c:pt>
                <c:pt idx="29">
                  <c:v>80.8037356321839</c:v>
                </c:pt>
                <c:pt idx="30">
                  <c:v>80.40000000000002</c:v>
                </c:pt>
                <c:pt idx="31">
                  <c:v>79.98736559139785</c:v>
                </c:pt>
                <c:pt idx="32">
                  <c:v>79.56666666666666</c:v>
                </c:pt>
                <c:pt idx="33">
                  <c:v>79.13863636363637</c:v>
                </c:pt>
                <c:pt idx="34">
                  <c:v>78.70392156862745</c:v>
                </c:pt>
                <c:pt idx="35">
                  <c:v>78.26309523809523</c:v>
                </c:pt>
                <c:pt idx="36">
                  <c:v>77.81666666666666</c:v>
                </c:pt>
                <c:pt idx="37">
                  <c:v>77.36509009009008</c:v>
                </c:pt>
                <c:pt idx="38">
                  <c:v>76.90877192982455</c:v>
                </c:pt>
                <c:pt idx="39">
                  <c:v>76.44807692307693</c:v>
                </c:pt>
                <c:pt idx="40">
                  <c:v>75.98333333333332</c:v>
                </c:pt>
                <c:pt idx="41">
                  <c:v>75.51483739837398</c:v>
                </c:pt>
                <c:pt idx="42">
                  <c:v>75.04285714285713</c:v>
                </c:pt>
                <c:pt idx="43">
                  <c:v>74.56763565891472</c:v>
                </c:pt>
                <c:pt idx="44">
                  <c:v>74.08939393939394</c:v>
                </c:pt>
                <c:pt idx="45">
                  <c:v>73.60833333333332</c:v>
                </c:pt>
                <c:pt idx="46">
                  <c:v>73.12463768115941</c:v>
                </c:pt>
                <c:pt idx="47">
                  <c:v>72.63847517730497</c:v>
                </c:pt>
                <c:pt idx="48">
                  <c:v>72.14999999999999</c:v>
                </c:pt>
                <c:pt idx="49">
                  <c:v>71.65935374149659</c:v>
                </c:pt>
                <c:pt idx="50">
                  <c:v>71.16666666666667</c:v>
                </c:pt>
              </c:numCache>
            </c:numRef>
          </c:yVal>
          <c:smooth val="1"/>
        </c:ser>
        <c:axId val="17885089"/>
        <c:axId val="26748074"/>
      </c:scatterChart>
      <c:valAx>
        <c:axId val="17885089"/>
        <c:scaling>
          <c:orientation val="minMax"/>
          <c:max val="5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26748074"/>
        <c:crosses val="autoZero"/>
        <c:crossBetween val="midCat"/>
        <c:dispUnits/>
        <c:majorUnit val="10"/>
        <c:minorUnit val="1"/>
      </c:valAx>
      <c:valAx>
        <c:axId val="267480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850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Arial"/>
                <a:ea typeface="Arial"/>
                <a:cs typeface="Arial"/>
              </a:rPr>
              <a:t>Détermination du point de fonctionnement</a:t>
            </a:r>
          </a:p>
        </c:rich>
      </c:tx>
      <c:layout>
        <c:manualLayout>
          <c:xMode val="factor"/>
          <c:yMode val="factor"/>
          <c:x val="-0.002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125"/>
          <c:w val="0.89575"/>
          <c:h val="0.769"/>
        </c:manualLayout>
      </c:layout>
      <c:scatterChart>
        <c:scatterStyle val="lineMarker"/>
        <c:varyColors val="0"/>
        <c:ser>
          <c:idx val="1"/>
          <c:order val="0"/>
          <c:tx>
            <c:strRef>
              <c:f>'Calcul Puissance hélice'!$A$38</c:f>
              <c:strCache>
                <c:ptCount val="1"/>
                <c:pt idx="0">
                  <c:v>16x10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'Calcul Puissance hélice'!$D$38:$X$38</c:f>
              <c:numCache>
                <c:ptCount val="21"/>
                <c:pt idx="0">
                  <c:v>64.00000000000001</c:v>
                </c:pt>
                <c:pt idx="1">
                  <c:v>101.62962962962965</c:v>
                </c:pt>
                <c:pt idx="2">
                  <c:v>151.70370370370372</c:v>
                </c:pt>
                <c:pt idx="3">
                  <c:v>216.00000000000003</c:v>
                </c:pt>
                <c:pt idx="4">
                  <c:v>296.29629629629636</c:v>
                </c:pt>
                <c:pt idx="5">
                  <c:v>427.5250370370371</c:v>
                </c:pt>
                <c:pt idx="6">
                  <c:v>578.7037037037038</c:v>
                </c:pt>
                <c:pt idx="7">
                  <c:v>621.3783703703706</c:v>
                </c:pt>
                <c:pt idx="8">
                  <c:v>813.0370370370372</c:v>
                </c:pt>
                <c:pt idx="9">
                  <c:v>1000.0000000000001</c:v>
                </c:pt>
                <c:pt idx="10">
                  <c:v>1213.6296296296298</c:v>
                </c:pt>
                <c:pt idx="11">
                  <c:v>1455.703703703704</c:v>
                </c:pt>
                <c:pt idx="12">
                  <c:v>1728.0000000000002</c:v>
                </c:pt>
                <c:pt idx="13">
                  <c:v>2032.2962962962965</c:v>
                </c:pt>
                <c:pt idx="14">
                  <c:v>2370.370370370371</c:v>
                </c:pt>
                <c:pt idx="15">
                  <c:v>2744.0000000000005</c:v>
                </c:pt>
                <c:pt idx="16">
                  <c:v>3154.9629629629635</c:v>
                </c:pt>
                <c:pt idx="17">
                  <c:v>3605.0370370370374</c:v>
                </c:pt>
                <c:pt idx="18">
                  <c:v>4096.000000000001</c:v>
                </c:pt>
                <c:pt idx="19">
                  <c:v>4629.6296296296305</c:v>
                </c:pt>
                <c:pt idx="20">
                  <c:v>5207.703703703704</c:v>
                </c:pt>
              </c:numCache>
            </c:numRef>
          </c:xVal>
          <c:yVal>
            <c:numRef>
              <c:f>'Calcul Puissance hélice'!$D$6:$X$6</c:f>
              <c:numCache>
                <c:ptCount val="21"/>
                <c:pt idx="0">
                  <c:v>3000</c:v>
                </c:pt>
                <c:pt idx="1">
                  <c:v>3500</c:v>
                </c:pt>
                <c:pt idx="2">
                  <c:v>4000</c:v>
                </c:pt>
                <c:pt idx="3">
                  <c:v>4500</c:v>
                </c:pt>
                <c:pt idx="4">
                  <c:v>5000</c:v>
                </c:pt>
                <c:pt idx="5">
                  <c:v>5650</c:v>
                </c:pt>
                <c:pt idx="6">
                  <c:v>6250</c:v>
                </c:pt>
                <c:pt idx="7">
                  <c:v>6400</c:v>
                </c:pt>
                <c:pt idx="8">
                  <c:v>7000</c:v>
                </c:pt>
                <c:pt idx="9">
                  <c:v>7500</c:v>
                </c:pt>
                <c:pt idx="10">
                  <c:v>8000</c:v>
                </c:pt>
                <c:pt idx="11">
                  <c:v>8500</c:v>
                </c:pt>
                <c:pt idx="12">
                  <c:v>9000</c:v>
                </c:pt>
                <c:pt idx="13">
                  <c:v>9500</c:v>
                </c:pt>
                <c:pt idx="14">
                  <c:v>10000</c:v>
                </c:pt>
                <c:pt idx="15">
                  <c:v>10500</c:v>
                </c:pt>
                <c:pt idx="16">
                  <c:v>11000</c:v>
                </c:pt>
                <c:pt idx="17">
                  <c:v>11500</c:v>
                </c:pt>
                <c:pt idx="18">
                  <c:v>12000</c:v>
                </c:pt>
                <c:pt idx="19">
                  <c:v>12500</c:v>
                </c:pt>
                <c:pt idx="20">
                  <c:v>13000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'Calcul Puissance hélice'!$A$39</c:f>
              <c:strCache>
                <c:ptCount val="1"/>
                <c:pt idx="0">
                  <c:v>16x12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"/>
            <c:spPr>
              <a:ln w="25400">
                <a:solidFill>
                  <a:srgbClr val="FF00FF"/>
                </a:solidFill>
                <a:prstDash val="dash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'Calcul Puissance hélice'!$D$39:$X$39</c:f>
              <c:numCache>
                <c:ptCount val="21"/>
                <c:pt idx="0">
                  <c:v>76.8</c:v>
                </c:pt>
                <c:pt idx="1">
                  <c:v>121.95555555555556</c:v>
                </c:pt>
                <c:pt idx="2">
                  <c:v>182.04444444444445</c:v>
                </c:pt>
                <c:pt idx="3">
                  <c:v>259.2</c:v>
                </c:pt>
                <c:pt idx="4">
                  <c:v>355.55555555555554</c:v>
                </c:pt>
                <c:pt idx="5">
                  <c:v>513.0300444444446</c:v>
                </c:pt>
                <c:pt idx="6">
                  <c:v>694.4444444444445</c:v>
                </c:pt>
                <c:pt idx="7">
                  <c:v>745.6540444444446</c:v>
                </c:pt>
                <c:pt idx="8">
                  <c:v>975.6444444444445</c:v>
                </c:pt>
                <c:pt idx="9">
                  <c:v>1200</c:v>
                </c:pt>
                <c:pt idx="10">
                  <c:v>1456.3555555555556</c:v>
                </c:pt>
                <c:pt idx="11">
                  <c:v>1746.8444444444444</c:v>
                </c:pt>
                <c:pt idx="12">
                  <c:v>2073.6</c:v>
                </c:pt>
                <c:pt idx="13">
                  <c:v>2438.7555555555555</c:v>
                </c:pt>
                <c:pt idx="14">
                  <c:v>2844.4444444444443</c:v>
                </c:pt>
                <c:pt idx="15">
                  <c:v>3292.8</c:v>
                </c:pt>
                <c:pt idx="16">
                  <c:v>3785.9555555555557</c:v>
                </c:pt>
                <c:pt idx="17">
                  <c:v>4326.044444444445</c:v>
                </c:pt>
                <c:pt idx="18">
                  <c:v>4915.2</c:v>
                </c:pt>
                <c:pt idx="19">
                  <c:v>5555.555555555556</c:v>
                </c:pt>
                <c:pt idx="20">
                  <c:v>6249.2444444444445</c:v>
                </c:pt>
              </c:numCache>
            </c:numRef>
          </c:xVal>
          <c:yVal>
            <c:numRef>
              <c:f>'Calcul Puissance hélice'!$D$6:$X$6</c:f>
              <c:numCache>
                <c:ptCount val="21"/>
                <c:pt idx="0">
                  <c:v>3000</c:v>
                </c:pt>
                <c:pt idx="1">
                  <c:v>3500</c:v>
                </c:pt>
                <c:pt idx="2">
                  <c:v>4000</c:v>
                </c:pt>
                <c:pt idx="3">
                  <c:v>4500</c:v>
                </c:pt>
                <c:pt idx="4">
                  <c:v>5000</c:v>
                </c:pt>
                <c:pt idx="5">
                  <c:v>5650</c:v>
                </c:pt>
                <c:pt idx="6">
                  <c:v>6250</c:v>
                </c:pt>
                <c:pt idx="7">
                  <c:v>6400</c:v>
                </c:pt>
                <c:pt idx="8">
                  <c:v>7000</c:v>
                </c:pt>
                <c:pt idx="9">
                  <c:v>7500</c:v>
                </c:pt>
                <c:pt idx="10">
                  <c:v>8000</c:v>
                </c:pt>
                <c:pt idx="11">
                  <c:v>8500</c:v>
                </c:pt>
                <c:pt idx="12">
                  <c:v>9000</c:v>
                </c:pt>
                <c:pt idx="13">
                  <c:v>9500</c:v>
                </c:pt>
                <c:pt idx="14">
                  <c:v>10000</c:v>
                </c:pt>
                <c:pt idx="15">
                  <c:v>10500</c:v>
                </c:pt>
                <c:pt idx="16">
                  <c:v>11000</c:v>
                </c:pt>
                <c:pt idx="17">
                  <c:v>11500</c:v>
                </c:pt>
                <c:pt idx="18">
                  <c:v>12000</c:v>
                </c:pt>
                <c:pt idx="19">
                  <c:v>12500</c:v>
                </c:pt>
                <c:pt idx="20">
                  <c:v>13000</c:v>
                </c:pt>
              </c:numCache>
            </c:numRef>
          </c:yVal>
          <c:smooth val="0"/>
        </c:ser>
        <c:ser>
          <c:idx val="5"/>
          <c:order val="2"/>
          <c:tx>
            <c:v>puissance à l'arbre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'MEGA 2220-4 réducté'!$C$16:$BA$16</c:f>
              <c:numCache>
                <c:ptCount val="51"/>
                <c:pt idx="1">
                  <c:v>0</c:v>
                </c:pt>
                <c:pt idx="2">
                  <c:v>9.496000000000002</c:v>
                </c:pt>
                <c:pt idx="3">
                  <c:v>21.248999999999995</c:v>
                </c:pt>
                <c:pt idx="4">
                  <c:v>32.872</c:v>
                </c:pt>
                <c:pt idx="5">
                  <c:v>44.36500000000001</c:v>
                </c:pt>
                <c:pt idx="6">
                  <c:v>55.727999999999994</c:v>
                </c:pt>
                <c:pt idx="7">
                  <c:v>66.961</c:v>
                </c:pt>
                <c:pt idx="8">
                  <c:v>78.06400000000002</c:v>
                </c:pt>
                <c:pt idx="9">
                  <c:v>89.03699999999999</c:v>
                </c:pt>
                <c:pt idx="10">
                  <c:v>99.88</c:v>
                </c:pt>
                <c:pt idx="11">
                  <c:v>110.59299999999999</c:v>
                </c:pt>
                <c:pt idx="12">
                  <c:v>121.17600000000002</c:v>
                </c:pt>
                <c:pt idx="13">
                  <c:v>131.629</c:v>
                </c:pt>
                <c:pt idx="14">
                  <c:v>141.952</c:v>
                </c:pt>
                <c:pt idx="15">
                  <c:v>152.145</c:v>
                </c:pt>
                <c:pt idx="16">
                  <c:v>162.20800000000003</c:v>
                </c:pt>
                <c:pt idx="17">
                  <c:v>172.141</c:v>
                </c:pt>
                <c:pt idx="18">
                  <c:v>181.94400000000002</c:v>
                </c:pt>
                <c:pt idx="19">
                  <c:v>191.61700000000002</c:v>
                </c:pt>
                <c:pt idx="20">
                  <c:v>201.16</c:v>
                </c:pt>
                <c:pt idx="21">
                  <c:v>210.57299999999998</c:v>
                </c:pt>
                <c:pt idx="22">
                  <c:v>219.85600000000002</c:v>
                </c:pt>
                <c:pt idx="23">
                  <c:v>229.009</c:v>
                </c:pt>
                <c:pt idx="24">
                  <c:v>238.03199999999998</c:v>
                </c:pt>
                <c:pt idx="25">
                  <c:v>246.925</c:v>
                </c:pt>
                <c:pt idx="26">
                  <c:v>255.68800000000002</c:v>
                </c:pt>
                <c:pt idx="27">
                  <c:v>264.32099999999997</c:v>
                </c:pt>
                <c:pt idx="28">
                  <c:v>272.824</c:v>
                </c:pt>
                <c:pt idx="29">
                  <c:v>281.19699999999995</c:v>
                </c:pt>
                <c:pt idx="30">
                  <c:v>289.44000000000005</c:v>
                </c:pt>
                <c:pt idx="31">
                  <c:v>297.553</c:v>
                </c:pt>
                <c:pt idx="32">
                  <c:v>305.536</c:v>
                </c:pt>
                <c:pt idx="33">
                  <c:v>313.389</c:v>
                </c:pt>
                <c:pt idx="34">
                  <c:v>321.112</c:v>
                </c:pt>
                <c:pt idx="35">
                  <c:v>328.705</c:v>
                </c:pt>
                <c:pt idx="36">
                  <c:v>336.16799999999995</c:v>
                </c:pt>
                <c:pt idx="37">
                  <c:v>343.5009999999999</c:v>
                </c:pt>
                <c:pt idx="38">
                  <c:v>350.70399999999995</c:v>
                </c:pt>
                <c:pt idx="39">
                  <c:v>357.77700000000004</c:v>
                </c:pt>
                <c:pt idx="40">
                  <c:v>364.7199999999999</c:v>
                </c:pt>
                <c:pt idx="41">
                  <c:v>371.533</c:v>
                </c:pt>
                <c:pt idx="42">
                  <c:v>378.2159999999999</c:v>
                </c:pt>
                <c:pt idx="43">
                  <c:v>384.769</c:v>
                </c:pt>
                <c:pt idx="44">
                  <c:v>391.19200000000006</c:v>
                </c:pt>
                <c:pt idx="45">
                  <c:v>397.4849999999999</c:v>
                </c:pt>
                <c:pt idx="46">
                  <c:v>403.64799999999997</c:v>
                </c:pt>
                <c:pt idx="47">
                  <c:v>409.68100000000004</c:v>
                </c:pt>
                <c:pt idx="48">
                  <c:v>415.58399999999995</c:v>
                </c:pt>
                <c:pt idx="49">
                  <c:v>421.35699999999997</c:v>
                </c:pt>
                <c:pt idx="50">
                  <c:v>427</c:v>
                </c:pt>
              </c:numCache>
            </c:numRef>
          </c:xVal>
          <c:yVal>
            <c:numRef>
              <c:f>'MEGA 2220-4 réducté'!$C$18:$BA$18</c:f>
              <c:numCache>
                <c:ptCount val="51"/>
                <c:pt idx="0">
                  <c:v>5544</c:v>
                </c:pt>
                <c:pt idx="1">
                  <c:v>5513.97</c:v>
                </c:pt>
                <c:pt idx="2">
                  <c:v>5483.9400000000005</c:v>
                </c:pt>
                <c:pt idx="3">
                  <c:v>5453.91</c:v>
                </c:pt>
                <c:pt idx="4">
                  <c:v>5423.88</c:v>
                </c:pt>
                <c:pt idx="5">
                  <c:v>5393.850000000001</c:v>
                </c:pt>
                <c:pt idx="6">
                  <c:v>5363.820000000001</c:v>
                </c:pt>
                <c:pt idx="7">
                  <c:v>5333.79</c:v>
                </c:pt>
                <c:pt idx="8">
                  <c:v>5303.76</c:v>
                </c:pt>
                <c:pt idx="9">
                  <c:v>5273.73</c:v>
                </c:pt>
                <c:pt idx="10">
                  <c:v>5243.7</c:v>
                </c:pt>
                <c:pt idx="11">
                  <c:v>5213.67</c:v>
                </c:pt>
                <c:pt idx="12">
                  <c:v>5183.64</c:v>
                </c:pt>
                <c:pt idx="13">
                  <c:v>5153.610000000001</c:v>
                </c:pt>
                <c:pt idx="14">
                  <c:v>5123.58</c:v>
                </c:pt>
                <c:pt idx="15">
                  <c:v>5093.55</c:v>
                </c:pt>
                <c:pt idx="16">
                  <c:v>5063.52</c:v>
                </c:pt>
                <c:pt idx="17">
                  <c:v>5033.490000000001</c:v>
                </c:pt>
                <c:pt idx="18">
                  <c:v>5003.46</c:v>
                </c:pt>
                <c:pt idx="19">
                  <c:v>4973.43</c:v>
                </c:pt>
                <c:pt idx="20">
                  <c:v>4943.4</c:v>
                </c:pt>
                <c:pt idx="21">
                  <c:v>4913.37</c:v>
                </c:pt>
                <c:pt idx="22">
                  <c:v>4883.34</c:v>
                </c:pt>
                <c:pt idx="23">
                  <c:v>4853.3099999999995</c:v>
                </c:pt>
                <c:pt idx="24">
                  <c:v>4823.280000000001</c:v>
                </c:pt>
                <c:pt idx="25">
                  <c:v>4793.25</c:v>
                </c:pt>
                <c:pt idx="26">
                  <c:v>4763.22</c:v>
                </c:pt>
                <c:pt idx="27">
                  <c:v>4733.19</c:v>
                </c:pt>
                <c:pt idx="28">
                  <c:v>4703.16</c:v>
                </c:pt>
                <c:pt idx="29">
                  <c:v>4673.13</c:v>
                </c:pt>
                <c:pt idx="30">
                  <c:v>4643.100000000001</c:v>
                </c:pt>
                <c:pt idx="31">
                  <c:v>4613.070000000001</c:v>
                </c:pt>
                <c:pt idx="32">
                  <c:v>4583.04</c:v>
                </c:pt>
                <c:pt idx="33">
                  <c:v>4553.01</c:v>
                </c:pt>
                <c:pt idx="34">
                  <c:v>4522.98</c:v>
                </c:pt>
                <c:pt idx="35">
                  <c:v>4492.95</c:v>
                </c:pt>
                <c:pt idx="36">
                  <c:v>4462.92</c:v>
                </c:pt>
                <c:pt idx="37">
                  <c:v>4432.889999999999</c:v>
                </c:pt>
                <c:pt idx="38">
                  <c:v>4402.860000000001</c:v>
                </c:pt>
                <c:pt idx="39">
                  <c:v>4372.83</c:v>
                </c:pt>
                <c:pt idx="40">
                  <c:v>4342.8</c:v>
                </c:pt>
                <c:pt idx="41">
                  <c:v>4312.77</c:v>
                </c:pt>
                <c:pt idx="42">
                  <c:v>4282.74</c:v>
                </c:pt>
                <c:pt idx="43">
                  <c:v>4252.71</c:v>
                </c:pt>
                <c:pt idx="44">
                  <c:v>4222.68</c:v>
                </c:pt>
                <c:pt idx="45">
                  <c:v>4192.65</c:v>
                </c:pt>
                <c:pt idx="46">
                  <c:v>4162.62</c:v>
                </c:pt>
                <c:pt idx="47">
                  <c:v>4132.59</c:v>
                </c:pt>
                <c:pt idx="48">
                  <c:v>4102.5599999999995</c:v>
                </c:pt>
                <c:pt idx="49">
                  <c:v>4072.53</c:v>
                </c:pt>
                <c:pt idx="50">
                  <c:v>4042.5</c:v>
                </c:pt>
              </c:numCache>
            </c:numRef>
          </c:yVal>
          <c:smooth val="0"/>
        </c:ser>
        <c:ser>
          <c:idx val="0"/>
          <c:order val="3"/>
          <c:tx>
            <c:v>puissance électrique consommée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'MEGA 2220-4 réducté'!$C$15:$BA$15</c:f>
              <c:numCache>
                <c:ptCount val="5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132</c:v>
                </c:pt>
                <c:pt idx="12">
                  <c:v>144</c:v>
                </c:pt>
                <c:pt idx="13">
                  <c:v>156</c:v>
                </c:pt>
                <c:pt idx="14">
                  <c:v>168</c:v>
                </c:pt>
                <c:pt idx="15">
                  <c:v>180</c:v>
                </c:pt>
                <c:pt idx="16">
                  <c:v>192</c:v>
                </c:pt>
                <c:pt idx="17">
                  <c:v>204</c:v>
                </c:pt>
                <c:pt idx="18">
                  <c:v>216</c:v>
                </c:pt>
                <c:pt idx="19">
                  <c:v>228</c:v>
                </c:pt>
                <c:pt idx="20">
                  <c:v>240</c:v>
                </c:pt>
                <c:pt idx="21">
                  <c:v>252</c:v>
                </c:pt>
                <c:pt idx="22">
                  <c:v>264</c:v>
                </c:pt>
                <c:pt idx="23">
                  <c:v>276</c:v>
                </c:pt>
                <c:pt idx="24">
                  <c:v>288</c:v>
                </c:pt>
                <c:pt idx="25">
                  <c:v>300</c:v>
                </c:pt>
                <c:pt idx="26">
                  <c:v>312</c:v>
                </c:pt>
                <c:pt idx="27">
                  <c:v>324</c:v>
                </c:pt>
                <c:pt idx="28">
                  <c:v>336</c:v>
                </c:pt>
                <c:pt idx="29">
                  <c:v>348</c:v>
                </c:pt>
                <c:pt idx="30">
                  <c:v>360</c:v>
                </c:pt>
                <c:pt idx="31">
                  <c:v>372</c:v>
                </c:pt>
                <c:pt idx="32">
                  <c:v>384</c:v>
                </c:pt>
                <c:pt idx="33">
                  <c:v>396</c:v>
                </c:pt>
                <c:pt idx="34">
                  <c:v>408</c:v>
                </c:pt>
                <c:pt idx="35">
                  <c:v>420</c:v>
                </c:pt>
                <c:pt idx="36">
                  <c:v>432</c:v>
                </c:pt>
                <c:pt idx="37">
                  <c:v>444</c:v>
                </c:pt>
                <c:pt idx="38">
                  <c:v>456</c:v>
                </c:pt>
                <c:pt idx="39">
                  <c:v>468</c:v>
                </c:pt>
                <c:pt idx="40">
                  <c:v>480</c:v>
                </c:pt>
                <c:pt idx="41">
                  <c:v>492</c:v>
                </c:pt>
                <c:pt idx="42">
                  <c:v>504</c:v>
                </c:pt>
                <c:pt idx="43">
                  <c:v>516</c:v>
                </c:pt>
                <c:pt idx="44">
                  <c:v>528</c:v>
                </c:pt>
                <c:pt idx="45">
                  <c:v>540</c:v>
                </c:pt>
                <c:pt idx="46">
                  <c:v>552</c:v>
                </c:pt>
                <c:pt idx="47">
                  <c:v>564</c:v>
                </c:pt>
                <c:pt idx="48">
                  <c:v>576</c:v>
                </c:pt>
                <c:pt idx="49">
                  <c:v>588</c:v>
                </c:pt>
                <c:pt idx="50">
                  <c:v>600</c:v>
                </c:pt>
              </c:numCache>
            </c:numRef>
          </c:xVal>
          <c:yVal>
            <c:numRef>
              <c:f>'MEGA 2220-4 réducté'!$C$18:$BA$18</c:f>
              <c:numCache>
                <c:ptCount val="51"/>
                <c:pt idx="0">
                  <c:v>5544</c:v>
                </c:pt>
                <c:pt idx="1">
                  <c:v>5513.97</c:v>
                </c:pt>
                <c:pt idx="2">
                  <c:v>5483.9400000000005</c:v>
                </c:pt>
                <c:pt idx="3">
                  <c:v>5453.91</c:v>
                </c:pt>
                <c:pt idx="4">
                  <c:v>5423.88</c:v>
                </c:pt>
                <c:pt idx="5">
                  <c:v>5393.850000000001</c:v>
                </c:pt>
                <c:pt idx="6">
                  <c:v>5363.820000000001</c:v>
                </c:pt>
                <c:pt idx="7">
                  <c:v>5333.79</c:v>
                </c:pt>
                <c:pt idx="8">
                  <c:v>5303.76</c:v>
                </c:pt>
                <c:pt idx="9">
                  <c:v>5273.73</c:v>
                </c:pt>
                <c:pt idx="10">
                  <c:v>5243.7</c:v>
                </c:pt>
                <c:pt idx="11">
                  <c:v>5213.67</c:v>
                </c:pt>
                <c:pt idx="12">
                  <c:v>5183.64</c:v>
                </c:pt>
                <c:pt idx="13">
                  <c:v>5153.610000000001</c:v>
                </c:pt>
                <c:pt idx="14">
                  <c:v>5123.58</c:v>
                </c:pt>
                <c:pt idx="15">
                  <c:v>5093.55</c:v>
                </c:pt>
                <c:pt idx="16">
                  <c:v>5063.52</c:v>
                </c:pt>
                <c:pt idx="17">
                  <c:v>5033.490000000001</c:v>
                </c:pt>
                <c:pt idx="18">
                  <c:v>5003.46</c:v>
                </c:pt>
                <c:pt idx="19">
                  <c:v>4973.43</c:v>
                </c:pt>
                <c:pt idx="20">
                  <c:v>4943.4</c:v>
                </c:pt>
                <c:pt idx="21">
                  <c:v>4913.37</c:v>
                </c:pt>
                <c:pt idx="22">
                  <c:v>4883.34</c:v>
                </c:pt>
                <c:pt idx="23">
                  <c:v>4853.3099999999995</c:v>
                </c:pt>
                <c:pt idx="24">
                  <c:v>4823.280000000001</c:v>
                </c:pt>
                <c:pt idx="25">
                  <c:v>4793.25</c:v>
                </c:pt>
                <c:pt idx="26">
                  <c:v>4763.22</c:v>
                </c:pt>
                <c:pt idx="27">
                  <c:v>4733.19</c:v>
                </c:pt>
                <c:pt idx="28">
                  <c:v>4703.16</c:v>
                </c:pt>
                <c:pt idx="29">
                  <c:v>4673.13</c:v>
                </c:pt>
                <c:pt idx="30">
                  <c:v>4643.100000000001</c:v>
                </c:pt>
                <c:pt idx="31">
                  <c:v>4613.070000000001</c:v>
                </c:pt>
                <c:pt idx="32">
                  <c:v>4583.04</c:v>
                </c:pt>
                <c:pt idx="33">
                  <c:v>4553.01</c:v>
                </c:pt>
                <c:pt idx="34">
                  <c:v>4522.98</c:v>
                </c:pt>
                <c:pt idx="35">
                  <c:v>4492.95</c:v>
                </c:pt>
                <c:pt idx="36">
                  <c:v>4462.92</c:v>
                </c:pt>
                <c:pt idx="37">
                  <c:v>4432.889999999999</c:v>
                </c:pt>
                <c:pt idx="38">
                  <c:v>4402.860000000001</c:v>
                </c:pt>
                <c:pt idx="39">
                  <c:v>4372.83</c:v>
                </c:pt>
                <c:pt idx="40">
                  <c:v>4342.8</c:v>
                </c:pt>
                <c:pt idx="41">
                  <c:v>4312.77</c:v>
                </c:pt>
                <c:pt idx="42">
                  <c:v>4282.74</c:v>
                </c:pt>
                <c:pt idx="43">
                  <c:v>4252.71</c:v>
                </c:pt>
                <c:pt idx="44">
                  <c:v>4222.68</c:v>
                </c:pt>
                <c:pt idx="45">
                  <c:v>4192.65</c:v>
                </c:pt>
                <c:pt idx="46">
                  <c:v>4162.62</c:v>
                </c:pt>
                <c:pt idx="47">
                  <c:v>4132.59</c:v>
                </c:pt>
                <c:pt idx="48">
                  <c:v>4102.5599999999995</c:v>
                </c:pt>
                <c:pt idx="49">
                  <c:v>4072.53</c:v>
                </c:pt>
                <c:pt idx="50">
                  <c:v>4042.5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'Calcul Puissance hélice'!$A$40</c:f>
              <c:strCache>
                <c:ptCount val="1"/>
                <c:pt idx="0">
                  <c:v>17x10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'Calcul Puissance hélice'!$D$40:$X$40</c:f>
              <c:numCache>
                <c:ptCount val="21"/>
                <c:pt idx="0">
                  <c:v>81.5634765625</c:v>
                </c:pt>
                <c:pt idx="1">
                  <c:v>129.5197799117477</c:v>
                </c:pt>
                <c:pt idx="2">
                  <c:v>193.33564814814815</c:v>
                </c:pt>
                <c:pt idx="3">
                  <c:v>275.2767333984375</c:v>
                </c:pt>
                <c:pt idx="4">
                  <c:v>377.60868778935185</c:v>
                </c:pt>
                <c:pt idx="5">
                  <c:v>544.8504427851925</c:v>
                </c:pt>
                <c:pt idx="6">
                  <c:v>737.5169683385778</c:v>
                </c:pt>
                <c:pt idx="7">
                  <c:v>791.902814814815</c:v>
                </c:pt>
                <c:pt idx="8">
                  <c:v>1036.1582392939815</c:v>
                </c:pt>
                <c:pt idx="9">
                  <c:v>1274.4293212890625</c:v>
                </c:pt>
                <c:pt idx="10">
                  <c:v>1546.6851851851852</c:v>
                </c:pt>
                <c:pt idx="11">
                  <c:v>1855.1914831090858</c:v>
                </c:pt>
                <c:pt idx="12">
                  <c:v>2202.2138671875</c:v>
                </c:pt>
                <c:pt idx="13">
                  <c:v>2590.0179895471642</c:v>
                </c:pt>
                <c:pt idx="14">
                  <c:v>3020.869502314815</c:v>
                </c:pt>
                <c:pt idx="15">
                  <c:v>3497.0340576171875</c:v>
                </c:pt>
                <c:pt idx="16">
                  <c:v>4020.7773075810187</c:v>
                </c:pt>
                <c:pt idx="17">
                  <c:v>4594.364904333044</c:v>
                </c:pt>
                <c:pt idx="18">
                  <c:v>5220.0625</c:v>
                </c:pt>
                <c:pt idx="19">
                  <c:v>5900.135746708623</c:v>
                </c:pt>
                <c:pt idx="20">
                  <c:v>6636.850296585649</c:v>
                </c:pt>
              </c:numCache>
            </c:numRef>
          </c:xVal>
          <c:yVal>
            <c:numRef>
              <c:f>'Calcul Puissance hélice'!$D$6:$X$6</c:f>
              <c:numCache>
                <c:ptCount val="21"/>
                <c:pt idx="0">
                  <c:v>3000</c:v>
                </c:pt>
                <c:pt idx="1">
                  <c:v>3500</c:v>
                </c:pt>
                <c:pt idx="2">
                  <c:v>4000</c:v>
                </c:pt>
                <c:pt idx="3">
                  <c:v>4500</c:v>
                </c:pt>
                <c:pt idx="4">
                  <c:v>5000</c:v>
                </c:pt>
                <c:pt idx="5">
                  <c:v>5650</c:v>
                </c:pt>
                <c:pt idx="6">
                  <c:v>6250</c:v>
                </c:pt>
                <c:pt idx="7">
                  <c:v>6400</c:v>
                </c:pt>
                <c:pt idx="8">
                  <c:v>7000</c:v>
                </c:pt>
                <c:pt idx="9">
                  <c:v>7500</c:v>
                </c:pt>
                <c:pt idx="10">
                  <c:v>8000</c:v>
                </c:pt>
                <c:pt idx="11">
                  <c:v>8500</c:v>
                </c:pt>
                <c:pt idx="12">
                  <c:v>9000</c:v>
                </c:pt>
                <c:pt idx="13">
                  <c:v>9500</c:v>
                </c:pt>
                <c:pt idx="14">
                  <c:v>10000</c:v>
                </c:pt>
                <c:pt idx="15">
                  <c:v>10500</c:v>
                </c:pt>
                <c:pt idx="16">
                  <c:v>11000</c:v>
                </c:pt>
                <c:pt idx="17">
                  <c:v>11500</c:v>
                </c:pt>
                <c:pt idx="18">
                  <c:v>12000</c:v>
                </c:pt>
                <c:pt idx="19">
                  <c:v>12500</c:v>
                </c:pt>
                <c:pt idx="20">
                  <c:v>13000</c:v>
                </c:pt>
              </c:numCache>
            </c:numRef>
          </c:yVal>
          <c:smooth val="0"/>
        </c:ser>
        <c:axId val="39406075"/>
        <c:axId val="19110356"/>
      </c:scatterChart>
      <c:valAx>
        <c:axId val="39406075"/>
        <c:scaling>
          <c:orientation val="minMax"/>
          <c:max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Puissance W
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110356"/>
        <c:crosses val="autoZero"/>
        <c:crossBetween val="midCat"/>
        <c:dispUnits/>
      </c:valAx>
      <c:valAx>
        <c:axId val="19110356"/>
        <c:scaling>
          <c:orientation val="minMax"/>
          <c:max val="5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Vitesse de rotation
(réducté)</a:t>
                </a:r>
              </a:p>
            </c:rich>
          </c:tx>
          <c:layout>
            <c:manualLayout>
              <c:xMode val="factor"/>
              <c:yMode val="factor"/>
              <c:x val="-0.008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406075"/>
        <c:crosses val="autoZero"/>
        <c:crossBetween val="midCat"/>
        <c:dispUnits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375"/>
          <c:y val="0.889"/>
          <c:w val="0.73925"/>
          <c:h val="0.10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285"/>
          <c:w val="0.937"/>
          <c:h val="0.93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'JETI PHASOR 30-3'!$A$15:$B$15</c:f>
              <c:strCache>
                <c:ptCount val="1"/>
                <c:pt idx="0">
                  <c:v>P électrique consommée W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'JETI PHASOR 30-3'!$C$7:$BA$7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'JETI PHASOR 30-3'!$C$15:$BB$15</c:f>
              <c:numCache>
                <c:ptCount val="52"/>
                <c:pt idx="0">
                  <c:v>0</c:v>
                </c:pt>
                <c:pt idx="1">
                  <c:v>8</c:v>
                </c:pt>
                <c:pt idx="2">
                  <c:v>16</c:v>
                </c:pt>
                <c:pt idx="3">
                  <c:v>24</c:v>
                </c:pt>
                <c:pt idx="4">
                  <c:v>32</c:v>
                </c:pt>
                <c:pt idx="5">
                  <c:v>40</c:v>
                </c:pt>
                <c:pt idx="6">
                  <c:v>48</c:v>
                </c:pt>
                <c:pt idx="7">
                  <c:v>56</c:v>
                </c:pt>
                <c:pt idx="8">
                  <c:v>64</c:v>
                </c:pt>
                <c:pt idx="9">
                  <c:v>72</c:v>
                </c:pt>
                <c:pt idx="10">
                  <c:v>80</c:v>
                </c:pt>
                <c:pt idx="11">
                  <c:v>88</c:v>
                </c:pt>
                <c:pt idx="12">
                  <c:v>96</c:v>
                </c:pt>
                <c:pt idx="13">
                  <c:v>104</c:v>
                </c:pt>
                <c:pt idx="14">
                  <c:v>112</c:v>
                </c:pt>
                <c:pt idx="15">
                  <c:v>120</c:v>
                </c:pt>
                <c:pt idx="16">
                  <c:v>128</c:v>
                </c:pt>
                <c:pt idx="17">
                  <c:v>136</c:v>
                </c:pt>
                <c:pt idx="18">
                  <c:v>144</c:v>
                </c:pt>
                <c:pt idx="19">
                  <c:v>152</c:v>
                </c:pt>
                <c:pt idx="20">
                  <c:v>160</c:v>
                </c:pt>
                <c:pt idx="21">
                  <c:v>168</c:v>
                </c:pt>
                <c:pt idx="22">
                  <c:v>176</c:v>
                </c:pt>
                <c:pt idx="23">
                  <c:v>184</c:v>
                </c:pt>
                <c:pt idx="24">
                  <c:v>192</c:v>
                </c:pt>
                <c:pt idx="25">
                  <c:v>200</c:v>
                </c:pt>
                <c:pt idx="26">
                  <c:v>208</c:v>
                </c:pt>
                <c:pt idx="27">
                  <c:v>216</c:v>
                </c:pt>
                <c:pt idx="28">
                  <c:v>224</c:v>
                </c:pt>
                <c:pt idx="29">
                  <c:v>232</c:v>
                </c:pt>
                <c:pt idx="30">
                  <c:v>240</c:v>
                </c:pt>
                <c:pt idx="31">
                  <c:v>248</c:v>
                </c:pt>
                <c:pt idx="32">
                  <c:v>256</c:v>
                </c:pt>
                <c:pt idx="33">
                  <c:v>264</c:v>
                </c:pt>
                <c:pt idx="34">
                  <c:v>272</c:v>
                </c:pt>
                <c:pt idx="35">
                  <c:v>280</c:v>
                </c:pt>
                <c:pt idx="36">
                  <c:v>288</c:v>
                </c:pt>
                <c:pt idx="37">
                  <c:v>296</c:v>
                </c:pt>
                <c:pt idx="38">
                  <c:v>304</c:v>
                </c:pt>
                <c:pt idx="39">
                  <c:v>312</c:v>
                </c:pt>
                <c:pt idx="40">
                  <c:v>320</c:v>
                </c:pt>
                <c:pt idx="41">
                  <c:v>328</c:v>
                </c:pt>
                <c:pt idx="42">
                  <c:v>336</c:v>
                </c:pt>
                <c:pt idx="43">
                  <c:v>344</c:v>
                </c:pt>
                <c:pt idx="44">
                  <c:v>352</c:v>
                </c:pt>
                <c:pt idx="45">
                  <c:v>360</c:v>
                </c:pt>
                <c:pt idx="46">
                  <c:v>368</c:v>
                </c:pt>
                <c:pt idx="47">
                  <c:v>376</c:v>
                </c:pt>
                <c:pt idx="48">
                  <c:v>384</c:v>
                </c:pt>
                <c:pt idx="49">
                  <c:v>392</c:v>
                </c:pt>
                <c:pt idx="50">
                  <c:v>400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'JETI PHASOR 30-3'!$A$16:$B$16</c:f>
              <c:strCache>
                <c:ptCount val="1"/>
                <c:pt idx="0">
                  <c:v>P mécanique à l'arbre moteur W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'JETI PHASOR 30-3'!$C$7:$BA$7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'JETI PHASOR 30-3'!$C$16:$BB$16</c:f>
              <c:numCache>
                <c:ptCount val="52"/>
                <c:pt idx="1">
                  <c:v>0</c:v>
                </c:pt>
                <c:pt idx="2">
                  <c:v>6.345600000000001</c:v>
                </c:pt>
                <c:pt idx="3">
                  <c:v>14.2164</c:v>
                </c:pt>
                <c:pt idx="4">
                  <c:v>22.019199999999998</c:v>
                </c:pt>
                <c:pt idx="5">
                  <c:v>29.753999999999998</c:v>
                </c:pt>
                <c:pt idx="6">
                  <c:v>37.4208</c:v>
                </c:pt>
                <c:pt idx="7">
                  <c:v>45.0196</c:v>
                </c:pt>
                <c:pt idx="8">
                  <c:v>52.550399999999996</c:v>
                </c:pt>
                <c:pt idx="9">
                  <c:v>60.013200000000005</c:v>
                </c:pt>
                <c:pt idx="10">
                  <c:v>67.408</c:v>
                </c:pt>
                <c:pt idx="11">
                  <c:v>74.7348</c:v>
                </c:pt>
                <c:pt idx="12">
                  <c:v>81.9936</c:v>
                </c:pt>
                <c:pt idx="13">
                  <c:v>89.18439999999998</c:v>
                </c:pt>
                <c:pt idx="14">
                  <c:v>96.30720000000001</c:v>
                </c:pt>
                <c:pt idx="15">
                  <c:v>103.36200000000001</c:v>
                </c:pt>
                <c:pt idx="16">
                  <c:v>110.3488</c:v>
                </c:pt>
                <c:pt idx="17">
                  <c:v>117.26759999999999</c:v>
                </c:pt>
                <c:pt idx="18">
                  <c:v>124.11840000000002</c:v>
                </c:pt>
                <c:pt idx="19">
                  <c:v>130.90120000000002</c:v>
                </c:pt>
                <c:pt idx="20">
                  <c:v>137.616</c:v>
                </c:pt>
                <c:pt idx="21">
                  <c:v>144.2628</c:v>
                </c:pt>
                <c:pt idx="22">
                  <c:v>150.8416</c:v>
                </c:pt>
                <c:pt idx="23">
                  <c:v>157.35240000000002</c:v>
                </c:pt>
                <c:pt idx="24">
                  <c:v>163.7952</c:v>
                </c:pt>
                <c:pt idx="25">
                  <c:v>170.17</c:v>
                </c:pt>
                <c:pt idx="26">
                  <c:v>176.4768</c:v>
                </c:pt>
                <c:pt idx="27">
                  <c:v>182.71560000000002</c:v>
                </c:pt>
                <c:pt idx="28">
                  <c:v>188.88640000000004</c:v>
                </c:pt>
                <c:pt idx="29">
                  <c:v>194.98919999999998</c:v>
                </c:pt>
                <c:pt idx="30">
                  <c:v>201.02400000000006</c:v>
                </c:pt>
                <c:pt idx="31">
                  <c:v>206.9908</c:v>
                </c:pt>
                <c:pt idx="32">
                  <c:v>212.8896</c:v>
                </c:pt>
                <c:pt idx="33">
                  <c:v>218.72039999999998</c:v>
                </c:pt>
                <c:pt idx="34">
                  <c:v>224.48319999999995</c:v>
                </c:pt>
                <c:pt idx="35">
                  <c:v>230.17799999999997</c:v>
                </c:pt>
                <c:pt idx="36">
                  <c:v>235.80479999999997</c:v>
                </c:pt>
                <c:pt idx="37">
                  <c:v>241.36360000000002</c:v>
                </c:pt>
                <c:pt idx="38">
                  <c:v>246.85440000000003</c:v>
                </c:pt>
                <c:pt idx="39">
                  <c:v>252.27720000000002</c:v>
                </c:pt>
                <c:pt idx="40">
                  <c:v>257.63199999999995</c:v>
                </c:pt>
                <c:pt idx="41">
                  <c:v>262.91880000000003</c:v>
                </c:pt>
                <c:pt idx="42">
                  <c:v>268.13759999999996</c:v>
                </c:pt>
                <c:pt idx="43">
                  <c:v>273.28839999999997</c:v>
                </c:pt>
                <c:pt idx="44">
                  <c:v>278.3712</c:v>
                </c:pt>
                <c:pt idx="45">
                  <c:v>283.38599999999997</c:v>
                </c:pt>
                <c:pt idx="46">
                  <c:v>288.33279999999996</c:v>
                </c:pt>
                <c:pt idx="47">
                  <c:v>293.21160000000003</c:v>
                </c:pt>
                <c:pt idx="48">
                  <c:v>298.0224</c:v>
                </c:pt>
                <c:pt idx="49">
                  <c:v>302.7652</c:v>
                </c:pt>
                <c:pt idx="50">
                  <c:v>307.44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'JETI PHASOR 30-3'!$A$17</c:f>
              <c:strCache>
                <c:ptCount val="1"/>
                <c:pt idx="0">
                  <c:v>Puissance sortie réducté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'JETI PHASOR 30-3'!$C$7:$BA$7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'JETI PHASOR 30-3'!$C$17:$BB$17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6.345600000000001</c:v>
                </c:pt>
                <c:pt idx="3">
                  <c:v>14.2164</c:v>
                </c:pt>
                <c:pt idx="4">
                  <c:v>22.019199999999998</c:v>
                </c:pt>
                <c:pt idx="5">
                  <c:v>29.753999999999998</c:v>
                </c:pt>
                <c:pt idx="6">
                  <c:v>37.4208</c:v>
                </c:pt>
                <c:pt idx="7">
                  <c:v>45.0196</c:v>
                </c:pt>
                <c:pt idx="8">
                  <c:v>52.550399999999996</c:v>
                </c:pt>
                <c:pt idx="9">
                  <c:v>60.013200000000005</c:v>
                </c:pt>
                <c:pt idx="10">
                  <c:v>67.408</c:v>
                </c:pt>
                <c:pt idx="11">
                  <c:v>74.7348</c:v>
                </c:pt>
                <c:pt idx="12">
                  <c:v>81.9936</c:v>
                </c:pt>
                <c:pt idx="13">
                  <c:v>89.18439999999998</c:v>
                </c:pt>
                <c:pt idx="14">
                  <c:v>96.30720000000001</c:v>
                </c:pt>
                <c:pt idx="15">
                  <c:v>103.36200000000001</c:v>
                </c:pt>
                <c:pt idx="16">
                  <c:v>110.3488</c:v>
                </c:pt>
                <c:pt idx="17">
                  <c:v>117.26759999999999</c:v>
                </c:pt>
                <c:pt idx="18">
                  <c:v>124.11840000000002</c:v>
                </c:pt>
                <c:pt idx="19">
                  <c:v>130.90120000000002</c:v>
                </c:pt>
                <c:pt idx="20">
                  <c:v>137.616</c:v>
                </c:pt>
                <c:pt idx="21">
                  <c:v>144.2628</c:v>
                </c:pt>
                <c:pt idx="22">
                  <c:v>150.8416</c:v>
                </c:pt>
                <c:pt idx="23">
                  <c:v>157.35240000000002</c:v>
                </c:pt>
                <c:pt idx="24">
                  <c:v>163.7952</c:v>
                </c:pt>
                <c:pt idx="25">
                  <c:v>170.17</c:v>
                </c:pt>
                <c:pt idx="26">
                  <c:v>176.4768</c:v>
                </c:pt>
                <c:pt idx="27">
                  <c:v>182.71560000000002</c:v>
                </c:pt>
                <c:pt idx="28">
                  <c:v>188.88640000000004</c:v>
                </c:pt>
                <c:pt idx="29">
                  <c:v>194.98919999999998</c:v>
                </c:pt>
                <c:pt idx="30">
                  <c:v>201.02400000000006</c:v>
                </c:pt>
                <c:pt idx="31">
                  <c:v>206.9908</c:v>
                </c:pt>
                <c:pt idx="32">
                  <c:v>212.8896</c:v>
                </c:pt>
                <c:pt idx="33">
                  <c:v>218.72039999999998</c:v>
                </c:pt>
                <c:pt idx="34">
                  <c:v>224.48319999999995</c:v>
                </c:pt>
                <c:pt idx="35">
                  <c:v>230.17799999999997</c:v>
                </c:pt>
                <c:pt idx="36">
                  <c:v>235.80479999999997</c:v>
                </c:pt>
                <c:pt idx="37">
                  <c:v>241.36360000000002</c:v>
                </c:pt>
                <c:pt idx="38">
                  <c:v>246.85440000000003</c:v>
                </c:pt>
                <c:pt idx="39">
                  <c:v>252.27720000000002</c:v>
                </c:pt>
                <c:pt idx="40">
                  <c:v>257.63199999999995</c:v>
                </c:pt>
                <c:pt idx="41">
                  <c:v>262.91880000000003</c:v>
                </c:pt>
                <c:pt idx="42">
                  <c:v>268.13759999999996</c:v>
                </c:pt>
                <c:pt idx="43">
                  <c:v>273.28839999999997</c:v>
                </c:pt>
                <c:pt idx="44">
                  <c:v>278.3712</c:v>
                </c:pt>
                <c:pt idx="45">
                  <c:v>283.38599999999997</c:v>
                </c:pt>
                <c:pt idx="46">
                  <c:v>288.33279999999996</c:v>
                </c:pt>
                <c:pt idx="47">
                  <c:v>293.21160000000003</c:v>
                </c:pt>
                <c:pt idx="48">
                  <c:v>298.0224</c:v>
                </c:pt>
                <c:pt idx="49">
                  <c:v>302.7652</c:v>
                </c:pt>
                <c:pt idx="50">
                  <c:v>307.44</c:v>
                </c:pt>
              </c:numCache>
            </c:numRef>
          </c:yVal>
          <c:smooth val="1"/>
        </c:ser>
        <c:axId val="37775477"/>
        <c:axId val="4434974"/>
      </c:scatterChart>
      <c:valAx>
        <c:axId val="37775477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4434974"/>
        <c:crosses val="autoZero"/>
        <c:crossBetween val="midCat"/>
        <c:dispUnits/>
        <c:majorUnit val="10"/>
        <c:minorUnit val="1"/>
      </c:valAx>
      <c:valAx>
        <c:axId val="4434974"/>
        <c:scaling>
          <c:orientation val="minMax"/>
          <c:max val="400"/>
          <c:min val="0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77754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89"/>
          <c:y val="0"/>
          <c:w val="0.69925"/>
          <c:h val="0.2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'JETI PHASOR 30-3'!$A$18:$B$18</c:f>
              <c:strCache>
                <c:ptCount val="1"/>
                <c:pt idx="0">
                  <c:v>VRot avec réduction 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'JETI PHASOR 30-3'!$C$7:$BA$7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'JETI PHASOR 30-3'!$C$18:$BB$18</c:f>
              <c:numCache>
                <c:ptCount val="52"/>
                <c:pt idx="0">
                  <c:v>9600</c:v>
                </c:pt>
                <c:pt idx="1">
                  <c:v>9559.2</c:v>
                </c:pt>
                <c:pt idx="2">
                  <c:v>9518.4</c:v>
                </c:pt>
                <c:pt idx="3">
                  <c:v>9477.6</c:v>
                </c:pt>
                <c:pt idx="4">
                  <c:v>9436.8</c:v>
                </c:pt>
                <c:pt idx="5">
                  <c:v>9396</c:v>
                </c:pt>
                <c:pt idx="6">
                  <c:v>9355.2</c:v>
                </c:pt>
                <c:pt idx="7">
                  <c:v>9314.4</c:v>
                </c:pt>
                <c:pt idx="8">
                  <c:v>9273.6</c:v>
                </c:pt>
                <c:pt idx="9">
                  <c:v>9232.8</c:v>
                </c:pt>
                <c:pt idx="10">
                  <c:v>9192</c:v>
                </c:pt>
                <c:pt idx="11">
                  <c:v>9151.2</c:v>
                </c:pt>
                <c:pt idx="12">
                  <c:v>9110.4</c:v>
                </c:pt>
                <c:pt idx="13">
                  <c:v>9069.6</c:v>
                </c:pt>
                <c:pt idx="14">
                  <c:v>9028.8</c:v>
                </c:pt>
                <c:pt idx="15">
                  <c:v>8988</c:v>
                </c:pt>
                <c:pt idx="16">
                  <c:v>8947.199999999999</c:v>
                </c:pt>
                <c:pt idx="17">
                  <c:v>8906.4</c:v>
                </c:pt>
                <c:pt idx="18">
                  <c:v>8865.6</c:v>
                </c:pt>
                <c:pt idx="19">
                  <c:v>8824.8</c:v>
                </c:pt>
                <c:pt idx="20">
                  <c:v>8784</c:v>
                </c:pt>
                <c:pt idx="21">
                  <c:v>8743.199999999999</c:v>
                </c:pt>
                <c:pt idx="22">
                  <c:v>8702.4</c:v>
                </c:pt>
                <c:pt idx="23">
                  <c:v>8661.6</c:v>
                </c:pt>
                <c:pt idx="24">
                  <c:v>8620.800000000001</c:v>
                </c:pt>
                <c:pt idx="25">
                  <c:v>8580</c:v>
                </c:pt>
                <c:pt idx="26">
                  <c:v>8539.199999999999</c:v>
                </c:pt>
                <c:pt idx="27">
                  <c:v>8498.4</c:v>
                </c:pt>
                <c:pt idx="28">
                  <c:v>8457.6</c:v>
                </c:pt>
                <c:pt idx="29">
                  <c:v>8416.800000000001</c:v>
                </c:pt>
                <c:pt idx="30">
                  <c:v>8376</c:v>
                </c:pt>
                <c:pt idx="31">
                  <c:v>8335.199999999999</c:v>
                </c:pt>
                <c:pt idx="32">
                  <c:v>8294.4</c:v>
                </c:pt>
                <c:pt idx="33">
                  <c:v>8253.6</c:v>
                </c:pt>
                <c:pt idx="34">
                  <c:v>8212.8</c:v>
                </c:pt>
                <c:pt idx="35">
                  <c:v>8171.999999999999</c:v>
                </c:pt>
                <c:pt idx="36">
                  <c:v>8131.2</c:v>
                </c:pt>
                <c:pt idx="37">
                  <c:v>8090.4</c:v>
                </c:pt>
                <c:pt idx="38">
                  <c:v>8049.6</c:v>
                </c:pt>
                <c:pt idx="39">
                  <c:v>8008.799999999999</c:v>
                </c:pt>
                <c:pt idx="40">
                  <c:v>7968</c:v>
                </c:pt>
                <c:pt idx="41">
                  <c:v>7927.2</c:v>
                </c:pt>
                <c:pt idx="42">
                  <c:v>7886.4</c:v>
                </c:pt>
                <c:pt idx="43">
                  <c:v>7845.6</c:v>
                </c:pt>
                <c:pt idx="44">
                  <c:v>7804.799999999999</c:v>
                </c:pt>
                <c:pt idx="45">
                  <c:v>7764</c:v>
                </c:pt>
                <c:pt idx="46">
                  <c:v>7723.2</c:v>
                </c:pt>
                <c:pt idx="47">
                  <c:v>7682.400000000001</c:v>
                </c:pt>
                <c:pt idx="48">
                  <c:v>7641.6</c:v>
                </c:pt>
                <c:pt idx="49">
                  <c:v>7600.799999999999</c:v>
                </c:pt>
                <c:pt idx="50">
                  <c:v>7560</c:v>
                </c:pt>
              </c:numCache>
            </c:numRef>
          </c:yVal>
          <c:smooth val="0"/>
        </c:ser>
        <c:axId val="39914767"/>
        <c:axId val="23688584"/>
      </c:scatterChart>
      <c:valAx>
        <c:axId val="39914767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Intensité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3688584"/>
        <c:crosses val="autoZero"/>
        <c:crossBetween val="midCat"/>
        <c:dispUnits/>
        <c:majorUnit val="10"/>
        <c:minorUnit val="1"/>
      </c:valAx>
      <c:valAx>
        <c:axId val="23688584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Vitesse de rotation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lgDashDot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99147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325"/>
          <c:w val="0.97275"/>
          <c:h val="0.81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'JETI PHASOR 30-3'!$A$14:$B$14</c:f>
              <c:strCache>
                <c:ptCount val="1"/>
                <c:pt idx="0">
                  <c:v>Rendement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'JETI PHASOR 30-3'!$C$7:$BA$7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'JETI PHASOR 30-3'!$C$14:$BB$14</c:f>
              <c:numCache>
                <c:ptCount val="52"/>
                <c:pt idx="1">
                  <c:v>0</c:v>
                </c:pt>
                <c:pt idx="2">
                  <c:v>39.660000000000004</c:v>
                </c:pt>
                <c:pt idx="3">
                  <c:v>59.23500000000001</c:v>
                </c:pt>
                <c:pt idx="4">
                  <c:v>68.80999999999999</c:v>
                </c:pt>
                <c:pt idx="5">
                  <c:v>74.38499999999999</c:v>
                </c:pt>
                <c:pt idx="6">
                  <c:v>77.96</c:v>
                </c:pt>
                <c:pt idx="7">
                  <c:v>80.39214285714286</c:v>
                </c:pt>
                <c:pt idx="8">
                  <c:v>82.11</c:v>
                </c:pt>
                <c:pt idx="9">
                  <c:v>83.35166666666667</c:v>
                </c:pt>
                <c:pt idx="10">
                  <c:v>84.26</c:v>
                </c:pt>
                <c:pt idx="11">
                  <c:v>84.9259090909091</c:v>
                </c:pt>
                <c:pt idx="12">
                  <c:v>85.41</c:v>
                </c:pt>
                <c:pt idx="13">
                  <c:v>85.75423076923076</c:v>
                </c:pt>
                <c:pt idx="14">
                  <c:v>85.98857142857143</c:v>
                </c:pt>
                <c:pt idx="15">
                  <c:v>86.135</c:v>
                </c:pt>
                <c:pt idx="16">
                  <c:v>86.21</c:v>
                </c:pt>
                <c:pt idx="17">
                  <c:v>86.22617647058823</c:v>
                </c:pt>
                <c:pt idx="18">
                  <c:v>86.19333333333334</c:v>
                </c:pt>
                <c:pt idx="19">
                  <c:v>86.1192105263158</c:v>
                </c:pt>
                <c:pt idx="20">
                  <c:v>86.01</c:v>
                </c:pt>
                <c:pt idx="21">
                  <c:v>85.87071428571429</c:v>
                </c:pt>
                <c:pt idx="22">
                  <c:v>85.70545454545454</c:v>
                </c:pt>
                <c:pt idx="23">
                  <c:v>85.51760869565219</c:v>
                </c:pt>
                <c:pt idx="24">
                  <c:v>85.31</c:v>
                </c:pt>
                <c:pt idx="25">
                  <c:v>85.08500000000001</c:v>
                </c:pt>
                <c:pt idx="26">
                  <c:v>84.84461538461538</c:v>
                </c:pt>
                <c:pt idx="27">
                  <c:v>84.59055555555555</c:v>
                </c:pt>
                <c:pt idx="28">
                  <c:v>84.32428571428572</c:v>
                </c:pt>
                <c:pt idx="29">
                  <c:v>84.04706896551724</c:v>
                </c:pt>
                <c:pt idx="30">
                  <c:v>83.76000000000002</c:v>
                </c:pt>
                <c:pt idx="31">
                  <c:v>83.46403225806452</c:v>
                </c:pt>
                <c:pt idx="32">
                  <c:v>83.16</c:v>
                </c:pt>
                <c:pt idx="33">
                  <c:v>82.84863636363636</c:v>
                </c:pt>
                <c:pt idx="34">
                  <c:v>82.5305882352941</c:v>
                </c:pt>
                <c:pt idx="35">
                  <c:v>82.20642857142856</c:v>
                </c:pt>
                <c:pt idx="36">
                  <c:v>81.87666666666665</c:v>
                </c:pt>
                <c:pt idx="37">
                  <c:v>81.54175675675675</c:v>
                </c:pt>
                <c:pt idx="38">
                  <c:v>81.2021052631579</c:v>
                </c:pt>
                <c:pt idx="39">
                  <c:v>80.85807692307692</c:v>
                </c:pt>
                <c:pt idx="40">
                  <c:v>80.50999999999998</c:v>
                </c:pt>
                <c:pt idx="41">
                  <c:v>80.15817073170732</c:v>
                </c:pt>
                <c:pt idx="42">
                  <c:v>79.80285714285714</c:v>
                </c:pt>
                <c:pt idx="43">
                  <c:v>79.44430232558139</c:v>
                </c:pt>
                <c:pt idx="44">
                  <c:v>79.08272727272727</c:v>
                </c:pt>
                <c:pt idx="45">
                  <c:v>78.71833333333332</c:v>
                </c:pt>
                <c:pt idx="46">
                  <c:v>78.35130434782607</c:v>
                </c:pt>
                <c:pt idx="47">
                  <c:v>77.9818085106383</c:v>
                </c:pt>
                <c:pt idx="48">
                  <c:v>77.61</c:v>
                </c:pt>
                <c:pt idx="49">
                  <c:v>77.23602040816326</c:v>
                </c:pt>
                <c:pt idx="50">
                  <c:v>76.86</c:v>
                </c:pt>
              </c:numCache>
            </c:numRef>
          </c:yVal>
          <c:smooth val="1"/>
        </c:ser>
        <c:axId val="11870665"/>
        <c:axId val="39727122"/>
      </c:scatterChart>
      <c:valAx>
        <c:axId val="11870665"/>
        <c:scaling>
          <c:orientation val="minMax"/>
          <c:max val="5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9727122"/>
        <c:crosses val="autoZero"/>
        <c:crossBetween val="midCat"/>
        <c:dispUnits/>
        <c:majorUnit val="10"/>
        <c:minorUnit val="1"/>
      </c:valAx>
      <c:valAx>
        <c:axId val="397271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706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latin typeface="Arial"/>
                <a:ea typeface="Arial"/>
                <a:cs typeface="Arial"/>
              </a:rPr>
              <a:t>Détermination du point de fonctionnement</a:t>
            </a:r>
          </a:p>
        </c:rich>
      </c:tx>
      <c:layout>
        <c:manualLayout>
          <c:xMode val="factor"/>
          <c:yMode val="factor"/>
          <c:x val="-0.002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195"/>
          <c:w val="0.89875"/>
          <c:h val="0.7625"/>
        </c:manualLayout>
      </c:layout>
      <c:scatterChart>
        <c:scatterStyle val="lineMarker"/>
        <c:varyColors val="0"/>
        <c:ser>
          <c:idx val="1"/>
          <c:order val="0"/>
          <c:tx>
            <c:strRef>
              <c:f>'Calcul Puissance hélice'!$A$23</c:f>
              <c:strCache>
                <c:ptCount val="1"/>
                <c:pt idx="0">
                  <c:v>10x6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'Calcul Puissance hélice'!$D$23:$X$23</c:f>
              <c:numCache>
                <c:ptCount val="21"/>
                <c:pt idx="0">
                  <c:v>5.859375000000002</c:v>
                </c:pt>
                <c:pt idx="1">
                  <c:v>9.304470486111114</c:v>
                </c:pt>
                <c:pt idx="2">
                  <c:v>13.888888888888893</c:v>
                </c:pt>
                <c:pt idx="3">
                  <c:v>19.775390625000007</c:v>
                </c:pt>
                <c:pt idx="4">
                  <c:v>27.126736111111118</c:v>
                </c:pt>
                <c:pt idx="5">
                  <c:v>39.14108615451391</c:v>
                </c:pt>
                <c:pt idx="6">
                  <c:v>52.98190646701391</c:v>
                </c:pt>
                <c:pt idx="7">
                  <c:v>56.88888888888892</c:v>
                </c:pt>
                <c:pt idx="8">
                  <c:v>74.43576388888891</c:v>
                </c:pt>
                <c:pt idx="9">
                  <c:v>91.55273437500003</c:v>
                </c:pt>
                <c:pt idx="10">
                  <c:v>111.11111111111114</c:v>
                </c:pt>
                <c:pt idx="11">
                  <c:v>133.2736545138889</c:v>
                </c:pt>
                <c:pt idx="12">
                  <c:v>158.20312500000006</c:v>
                </c:pt>
                <c:pt idx="13">
                  <c:v>186.06228298611117</c:v>
                </c:pt>
                <c:pt idx="14">
                  <c:v>217.01388888888894</c:v>
                </c:pt>
                <c:pt idx="15">
                  <c:v>251.22070312500009</c:v>
                </c:pt>
                <c:pt idx="16">
                  <c:v>288.8454861111112</c:v>
                </c:pt>
                <c:pt idx="17">
                  <c:v>330.05099826388897</c:v>
                </c:pt>
                <c:pt idx="18">
                  <c:v>375.0000000000001</c:v>
                </c:pt>
                <c:pt idx="19">
                  <c:v>423.85525173611126</c:v>
                </c:pt>
                <c:pt idx="20">
                  <c:v>476.779513888889</c:v>
                </c:pt>
              </c:numCache>
            </c:numRef>
          </c:xVal>
          <c:yVal>
            <c:numRef>
              <c:f>'Calcul Puissance hélice'!$D$6:$X$6</c:f>
              <c:numCache>
                <c:ptCount val="21"/>
                <c:pt idx="0">
                  <c:v>3000</c:v>
                </c:pt>
                <c:pt idx="1">
                  <c:v>3500</c:v>
                </c:pt>
                <c:pt idx="2">
                  <c:v>4000</c:v>
                </c:pt>
                <c:pt idx="3">
                  <c:v>4500</c:v>
                </c:pt>
                <c:pt idx="4">
                  <c:v>5000</c:v>
                </c:pt>
                <c:pt idx="5">
                  <c:v>5650</c:v>
                </c:pt>
                <c:pt idx="6">
                  <c:v>6250</c:v>
                </c:pt>
                <c:pt idx="7">
                  <c:v>6400</c:v>
                </c:pt>
                <c:pt idx="8">
                  <c:v>7000</c:v>
                </c:pt>
                <c:pt idx="9">
                  <c:v>7500</c:v>
                </c:pt>
                <c:pt idx="10">
                  <c:v>8000</c:v>
                </c:pt>
                <c:pt idx="11">
                  <c:v>8500</c:v>
                </c:pt>
                <c:pt idx="12">
                  <c:v>9000</c:v>
                </c:pt>
                <c:pt idx="13">
                  <c:v>9500</c:v>
                </c:pt>
                <c:pt idx="14">
                  <c:v>10000</c:v>
                </c:pt>
                <c:pt idx="15">
                  <c:v>10500</c:v>
                </c:pt>
                <c:pt idx="16">
                  <c:v>11000</c:v>
                </c:pt>
                <c:pt idx="17">
                  <c:v>11500</c:v>
                </c:pt>
                <c:pt idx="18">
                  <c:v>12000</c:v>
                </c:pt>
                <c:pt idx="19">
                  <c:v>12500</c:v>
                </c:pt>
                <c:pt idx="20">
                  <c:v>13000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'Calcul Puissance hélice'!$A$25</c:f>
              <c:strCache>
                <c:ptCount val="1"/>
                <c:pt idx="0">
                  <c:v>11x6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"/>
            <c:spPr>
              <a:ln w="25400">
                <a:solidFill>
                  <a:srgbClr val="FF00FF"/>
                </a:solidFill>
                <a:prstDash val="dash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'Calcul Puissance hélice'!$D$25:$X$25</c:f>
              <c:numCache>
                <c:ptCount val="21"/>
                <c:pt idx="0">
                  <c:v>8.578710937499997</c:v>
                </c:pt>
                <c:pt idx="1">
                  <c:v>13.622675238715273</c:v>
                </c:pt>
                <c:pt idx="2">
                  <c:v>20.334722222222215</c:v>
                </c:pt>
                <c:pt idx="3">
                  <c:v>28.95314941406249</c:v>
                </c:pt>
                <c:pt idx="4">
                  <c:v>39.716254340277764</c:v>
                </c:pt>
                <c:pt idx="5">
                  <c:v>57.30646423882377</c:v>
                </c:pt>
                <c:pt idx="6">
                  <c:v>77.57080925835501</c:v>
                </c:pt>
                <c:pt idx="7">
                  <c:v>83.29102222222221</c:v>
                </c:pt>
                <c:pt idx="8">
                  <c:v>108.98140190972218</c:v>
                </c:pt>
                <c:pt idx="9">
                  <c:v>134.04235839843744</c:v>
                </c:pt>
                <c:pt idx="10">
                  <c:v>162.67777777777772</c:v>
                </c:pt>
                <c:pt idx="11">
                  <c:v>195.12595757378466</c:v>
                </c:pt>
                <c:pt idx="12">
                  <c:v>231.62519531249993</c:v>
                </c:pt>
                <c:pt idx="13">
                  <c:v>272.4137885199652</c:v>
                </c:pt>
                <c:pt idx="14">
                  <c:v>317.7300347222221</c:v>
                </c:pt>
                <c:pt idx="15">
                  <c:v>367.81223144531236</c:v>
                </c:pt>
                <c:pt idx="16">
                  <c:v>422.89867621527765</c:v>
                </c:pt>
                <c:pt idx="17">
                  <c:v>483.22766655815957</c:v>
                </c:pt>
                <c:pt idx="18">
                  <c:v>549.0374999999998</c:v>
                </c:pt>
                <c:pt idx="19">
                  <c:v>620.5664740668401</c:v>
                </c:pt>
                <c:pt idx="20">
                  <c:v>698.0528862847219</c:v>
                </c:pt>
              </c:numCache>
            </c:numRef>
          </c:xVal>
          <c:yVal>
            <c:numRef>
              <c:f>'Calcul Puissance hélice'!$D$6:$X$6</c:f>
              <c:numCache>
                <c:ptCount val="21"/>
                <c:pt idx="0">
                  <c:v>3000</c:v>
                </c:pt>
                <c:pt idx="1">
                  <c:v>3500</c:v>
                </c:pt>
                <c:pt idx="2">
                  <c:v>4000</c:v>
                </c:pt>
                <c:pt idx="3">
                  <c:v>4500</c:v>
                </c:pt>
                <c:pt idx="4">
                  <c:v>5000</c:v>
                </c:pt>
                <c:pt idx="5">
                  <c:v>5650</c:v>
                </c:pt>
                <c:pt idx="6">
                  <c:v>6250</c:v>
                </c:pt>
                <c:pt idx="7">
                  <c:v>6400</c:v>
                </c:pt>
                <c:pt idx="8">
                  <c:v>7000</c:v>
                </c:pt>
                <c:pt idx="9">
                  <c:v>7500</c:v>
                </c:pt>
                <c:pt idx="10">
                  <c:v>8000</c:v>
                </c:pt>
                <c:pt idx="11">
                  <c:v>8500</c:v>
                </c:pt>
                <c:pt idx="12">
                  <c:v>9000</c:v>
                </c:pt>
                <c:pt idx="13">
                  <c:v>9500</c:v>
                </c:pt>
                <c:pt idx="14">
                  <c:v>10000</c:v>
                </c:pt>
                <c:pt idx="15">
                  <c:v>10500</c:v>
                </c:pt>
                <c:pt idx="16">
                  <c:v>11000</c:v>
                </c:pt>
                <c:pt idx="17">
                  <c:v>11500</c:v>
                </c:pt>
                <c:pt idx="18">
                  <c:v>12000</c:v>
                </c:pt>
                <c:pt idx="19">
                  <c:v>12500</c:v>
                </c:pt>
                <c:pt idx="20">
                  <c:v>13000</c:v>
                </c:pt>
              </c:numCache>
            </c:numRef>
          </c:yVal>
          <c:smooth val="0"/>
        </c:ser>
        <c:ser>
          <c:idx val="5"/>
          <c:order val="2"/>
          <c:tx>
            <c:v>puissance à l'arbre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'JETI PHASOR 30-3'!$C$16:$BA$16</c:f>
              <c:numCache>
                <c:ptCount val="51"/>
                <c:pt idx="1">
                  <c:v>0</c:v>
                </c:pt>
                <c:pt idx="2">
                  <c:v>6.345600000000001</c:v>
                </c:pt>
                <c:pt idx="3">
                  <c:v>14.2164</c:v>
                </c:pt>
                <c:pt idx="4">
                  <c:v>22.019199999999998</c:v>
                </c:pt>
                <c:pt idx="5">
                  <c:v>29.753999999999998</c:v>
                </c:pt>
                <c:pt idx="6">
                  <c:v>37.4208</c:v>
                </c:pt>
                <c:pt idx="7">
                  <c:v>45.0196</c:v>
                </c:pt>
                <c:pt idx="8">
                  <c:v>52.550399999999996</c:v>
                </c:pt>
                <c:pt idx="9">
                  <c:v>60.013200000000005</c:v>
                </c:pt>
                <c:pt idx="10">
                  <c:v>67.408</c:v>
                </c:pt>
                <c:pt idx="11">
                  <c:v>74.7348</c:v>
                </c:pt>
                <c:pt idx="12">
                  <c:v>81.9936</c:v>
                </c:pt>
                <c:pt idx="13">
                  <c:v>89.18439999999998</c:v>
                </c:pt>
                <c:pt idx="14">
                  <c:v>96.30720000000001</c:v>
                </c:pt>
                <c:pt idx="15">
                  <c:v>103.36200000000001</c:v>
                </c:pt>
                <c:pt idx="16">
                  <c:v>110.3488</c:v>
                </c:pt>
                <c:pt idx="17">
                  <c:v>117.26759999999999</c:v>
                </c:pt>
                <c:pt idx="18">
                  <c:v>124.11840000000002</c:v>
                </c:pt>
                <c:pt idx="19">
                  <c:v>130.90120000000002</c:v>
                </c:pt>
                <c:pt idx="20">
                  <c:v>137.616</c:v>
                </c:pt>
                <c:pt idx="21">
                  <c:v>144.2628</c:v>
                </c:pt>
                <c:pt idx="22">
                  <c:v>150.8416</c:v>
                </c:pt>
                <c:pt idx="23">
                  <c:v>157.35240000000002</c:v>
                </c:pt>
                <c:pt idx="24">
                  <c:v>163.7952</c:v>
                </c:pt>
                <c:pt idx="25">
                  <c:v>170.17</c:v>
                </c:pt>
                <c:pt idx="26">
                  <c:v>176.4768</c:v>
                </c:pt>
                <c:pt idx="27">
                  <c:v>182.71560000000002</c:v>
                </c:pt>
                <c:pt idx="28">
                  <c:v>188.88640000000004</c:v>
                </c:pt>
                <c:pt idx="29">
                  <c:v>194.98919999999998</c:v>
                </c:pt>
                <c:pt idx="30">
                  <c:v>201.02400000000006</c:v>
                </c:pt>
                <c:pt idx="31">
                  <c:v>206.9908</c:v>
                </c:pt>
                <c:pt idx="32">
                  <c:v>212.8896</c:v>
                </c:pt>
                <c:pt idx="33">
                  <c:v>218.72039999999998</c:v>
                </c:pt>
                <c:pt idx="34">
                  <c:v>224.48319999999995</c:v>
                </c:pt>
                <c:pt idx="35">
                  <c:v>230.17799999999997</c:v>
                </c:pt>
                <c:pt idx="36">
                  <c:v>235.80479999999997</c:v>
                </c:pt>
                <c:pt idx="37">
                  <c:v>241.36360000000002</c:v>
                </c:pt>
                <c:pt idx="38">
                  <c:v>246.85440000000003</c:v>
                </c:pt>
                <c:pt idx="39">
                  <c:v>252.27720000000002</c:v>
                </c:pt>
                <c:pt idx="40">
                  <c:v>257.63199999999995</c:v>
                </c:pt>
                <c:pt idx="41">
                  <c:v>262.91880000000003</c:v>
                </c:pt>
                <c:pt idx="42">
                  <c:v>268.13759999999996</c:v>
                </c:pt>
                <c:pt idx="43">
                  <c:v>273.28839999999997</c:v>
                </c:pt>
                <c:pt idx="44">
                  <c:v>278.3712</c:v>
                </c:pt>
                <c:pt idx="45">
                  <c:v>283.38599999999997</c:v>
                </c:pt>
                <c:pt idx="46">
                  <c:v>288.33279999999996</c:v>
                </c:pt>
                <c:pt idx="47">
                  <c:v>293.21160000000003</c:v>
                </c:pt>
                <c:pt idx="48">
                  <c:v>298.0224</c:v>
                </c:pt>
                <c:pt idx="49">
                  <c:v>302.7652</c:v>
                </c:pt>
                <c:pt idx="50">
                  <c:v>307.44</c:v>
                </c:pt>
              </c:numCache>
            </c:numRef>
          </c:xVal>
          <c:yVal>
            <c:numRef>
              <c:f>'JETI PHASOR 30-3'!$C$18:$BA$18</c:f>
              <c:numCache>
                <c:ptCount val="51"/>
                <c:pt idx="0">
                  <c:v>9600</c:v>
                </c:pt>
                <c:pt idx="1">
                  <c:v>9559.2</c:v>
                </c:pt>
                <c:pt idx="2">
                  <c:v>9518.4</c:v>
                </c:pt>
                <c:pt idx="3">
                  <c:v>9477.6</c:v>
                </c:pt>
                <c:pt idx="4">
                  <c:v>9436.8</c:v>
                </c:pt>
                <c:pt idx="5">
                  <c:v>9396</c:v>
                </c:pt>
                <c:pt idx="6">
                  <c:v>9355.2</c:v>
                </c:pt>
                <c:pt idx="7">
                  <c:v>9314.4</c:v>
                </c:pt>
                <c:pt idx="8">
                  <c:v>9273.6</c:v>
                </c:pt>
                <c:pt idx="9">
                  <c:v>9232.8</c:v>
                </c:pt>
                <c:pt idx="10">
                  <c:v>9192</c:v>
                </c:pt>
                <c:pt idx="11">
                  <c:v>9151.2</c:v>
                </c:pt>
                <c:pt idx="12">
                  <c:v>9110.4</c:v>
                </c:pt>
                <c:pt idx="13">
                  <c:v>9069.6</c:v>
                </c:pt>
                <c:pt idx="14">
                  <c:v>9028.8</c:v>
                </c:pt>
                <c:pt idx="15">
                  <c:v>8988</c:v>
                </c:pt>
                <c:pt idx="16">
                  <c:v>8947.199999999999</c:v>
                </c:pt>
                <c:pt idx="17">
                  <c:v>8906.4</c:v>
                </c:pt>
                <c:pt idx="18">
                  <c:v>8865.6</c:v>
                </c:pt>
                <c:pt idx="19">
                  <c:v>8824.8</c:v>
                </c:pt>
                <c:pt idx="20">
                  <c:v>8784</c:v>
                </c:pt>
                <c:pt idx="21">
                  <c:v>8743.199999999999</c:v>
                </c:pt>
                <c:pt idx="22">
                  <c:v>8702.4</c:v>
                </c:pt>
                <c:pt idx="23">
                  <c:v>8661.6</c:v>
                </c:pt>
                <c:pt idx="24">
                  <c:v>8620.800000000001</c:v>
                </c:pt>
                <c:pt idx="25">
                  <c:v>8580</c:v>
                </c:pt>
                <c:pt idx="26">
                  <c:v>8539.199999999999</c:v>
                </c:pt>
                <c:pt idx="27">
                  <c:v>8498.4</c:v>
                </c:pt>
                <c:pt idx="28">
                  <c:v>8457.6</c:v>
                </c:pt>
                <c:pt idx="29">
                  <c:v>8416.800000000001</c:v>
                </c:pt>
                <c:pt idx="30">
                  <c:v>8376</c:v>
                </c:pt>
                <c:pt idx="31">
                  <c:v>8335.199999999999</c:v>
                </c:pt>
                <c:pt idx="32">
                  <c:v>8294.4</c:v>
                </c:pt>
                <c:pt idx="33">
                  <c:v>8253.6</c:v>
                </c:pt>
                <c:pt idx="34">
                  <c:v>8212.8</c:v>
                </c:pt>
                <c:pt idx="35">
                  <c:v>8171.999999999999</c:v>
                </c:pt>
                <c:pt idx="36">
                  <c:v>8131.2</c:v>
                </c:pt>
                <c:pt idx="37">
                  <c:v>8090.4</c:v>
                </c:pt>
                <c:pt idx="38">
                  <c:v>8049.6</c:v>
                </c:pt>
                <c:pt idx="39">
                  <c:v>8008.799999999999</c:v>
                </c:pt>
                <c:pt idx="40">
                  <c:v>7968</c:v>
                </c:pt>
                <c:pt idx="41">
                  <c:v>7927.2</c:v>
                </c:pt>
                <c:pt idx="42">
                  <c:v>7886.4</c:v>
                </c:pt>
                <c:pt idx="43">
                  <c:v>7845.6</c:v>
                </c:pt>
                <c:pt idx="44">
                  <c:v>7804.799999999999</c:v>
                </c:pt>
                <c:pt idx="45">
                  <c:v>7764</c:v>
                </c:pt>
                <c:pt idx="46">
                  <c:v>7723.2</c:v>
                </c:pt>
                <c:pt idx="47">
                  <c:v>7682.400000000001</c:v>
                </c:pt>
                <c:pt idx="48">
                  <c:v>7641.6</c:v>
                </c:pt>
                <c:pt idx="49">
                  <c:v>7600.799999999999</c:v>
                </c:pt>
                <c:pt idx="50">
                  <c:v>7560</c:v>
                </c:pt>
              </c:numCache>
            </c:numRef>
          </c:yVal>
          <c:smooth val="0"/>
        </c:ser>
        <c:ser>
          <c:idx val="0"/>
          <c:order val="3"/>
          <c:tx>
            <c:v>puissance électrique consommée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'JETI PHASOR 30-3'!$C$15:$BA$15</c:f>
              <c:numCache>
                <c:ptCount val="51"/>
                <c:pt idx="0">
                  <c:v>0</c:v>
                </c:pt>
                <c:pt idx="1">
                  <c:v>8</c:v>
                </c:pt>
                <c:pt idx="2">
                  <c:v>16</c:v>
                </c:pt>
                <c:pt idx="3">
                  <c:v>24</c:v>
                </c:pt>
                <c:pt idx="4">
                  <c:v>32</c:v>
                </c:pt>
                <c:pt idx="5">
                  <c:v>40</c:v>
                </c:pt>
                <c:pt idx="6">
                  <c:v>48</c:v>
                </c:pt>
                <c:pt idx="7">
                  <c:v>56</c:v>
                </c:pt>
                <c:pt idx="8">
                  <c:v>64</c:v>
                </c:pt>
                <c:pt idx="9">
                  <c:v>72</c:v>
                </c:pt>
                <c:pt idx="10">
                  <c:v>80</c:v>
                </c:pt>
                <c:pt idx="11">
                  <c:v>88</c:v>
                </c:pt>
                <c:pt idx="12">
                  <c:v>96</c:v>
                </c:pt>
                <c:pt idx="13">
                  <c:v>104</c:v>
                </c:pt>
                <c:pt idx="14">
                  <c:v>112</c:v>
                </c:pt>
                <c:pt idx="15">
                  <c:v>120</c:v>
                </c:pt>
                <c:pt idx="16">
                  <c:v>128</c:v>
                </c:pt>
                <c:pt idx="17">
                  <c:v>136</c:v>
                </c:pt>
                <c:pt idx="18">
                  <c:v>144</c:v>
                </c:pt>
                <c:pt idx="19">
                  <c:v>152</c:v>
                </c:pt>
                <c:pt idx="20">
                  <c:v>160</c:v>
                </c:pt>
                <c:pt idx="21">
                  <c:v>168</c:v>
                </c:pt>
                <c:pt idx="22">
                  <c:v>176</c:v>
                </c:pt>
                <c:pt idx="23">
                  <c:v>184</c:v>
                </c:pt>
                <c:pt idx="24">
                  <c:v>192</c:v>
                </c:pt>
                <c:pt idx="25">
                  <c:v>200</c:v>
                </c:pt>
                <c:pt idx="26">
                  <c:v>208</c:v>
                </c:pt>
                <c:pt idx="27">
                  <c:v>216</c:v>
                </c:pt>
                <c:pt idx="28">
                  <c:v>224</c:v>
                </c:pt>
                <c:pt idx="29">
                  <c:v>232</c:v>
                </c:pt>
                <c:pt idx="30">
                  <c:v>240</c:v>
                </c:pt>
                <c:pt idx="31">
                  <c:v>248</c:v>
                </c:pt>
                <c:pt idx="32">
                  <c:v>256</c:v>
                </c:pt>
                <c:pt idx="33">
                  <c:v>264</c:v>
                </c:pt>
                <c:pt idx="34">
                  <c:v>272</c:v>
                </c:pt>
                <c:pt idx="35">
                  <c:v>280</c:v>
                </c:pt>
                <c:pt idx="36">
                  <c:v>288</c:v>
                </c:pt>
                <c:pt idx="37">
                  <c:v>296</c:v>
                </c:pt>
                <c:pt idx="38">
                  <c:v>304</c:v>
                </c:pt>
                <c:pt idx="39">
                  <c:v>312</c:v>
                </c:pt>
                <c:pt idx="40">
                  <c:v>320</c:v>
                </c:pt>
                <c:pt idx="41">
                  <c:v>328</c:v>
                </c:pt>
                <c:pt idx="42">
                  <c:v>336</c:v>
                </c:pt>
                <c:pt idx="43">
                  <c:v>344</c:v>
                </c:pt>
                <c:pt idx="44">
                  <c:v>352</c:v>
                </c:pt>
                <c:pt idx="45">
                  <c:v>360</c:v>
                </c:pt>
                <c:pt idx="46">
                  <c:v>368</c:v>
                </c:pt>
                <c:pt idx="47">
                  <c:v>376</c:v>
                </c:pt>
                <c:pt idx="48">
                  <c:v>384</c:v>
                </c:pt>
                <c:pt idx="49">
                  <c:v>392</c:v>
                </c:pt>
                <c:pt idx="50">
                  <c:v>400</c:v>
                </c:pt>
              </c:numCache>
            </c:numRef>
          </c:xVal>
          <c:yVal>
            <c:numRef>
              <c:f>'JETI PHASOR 30-3'!$C$18:$BA$18</c:f>
              <c:numCache>
                <c:ptCount val="51"/>
                <c:pt idx="0">
                  <c:v>9600</c:v>
                </c:pt>
                <c:pt idx="1">
                  <c:v>9559.2</c:v>
                </c:pt>
                <c:pt idx="2">
                  <c:v>9518.4</c:v>
                </c:pt>
                <c:pt idx="3">
                  <c:v>9477.6</c:v>
                </c:pt>
                <c:pt idx="4">
                  <c:v>9436.8</c:v>
                </c:pt>
                <c:pt idx="5">
                  <c:v>9396</c:v>
                </c:pt>
                <c:pt idx="6">
                  <c:v>9355.2</c:v>
                </c:pt>
                <c:pt idx="7">
                  <c:v>9314.4</c:v>
                </c:pt>
                <c:pt idx="8">
                  <c:v>9273.6</c:v>
                </c:pt>
                <c:pt idx="9">
                  <c:v>9232.8</c:v>
                </c:pt>
                <c:pt idx="10">
                  <c:v>9192</c:v>
                </c:pt>
                <c:pt idx="11">
                  <c:v>9151.2</c:v>
                </c:pt>
                <c:pt idx="12">
                  <c:v>9110.4</c:v>
                </c:pt>
                <c:pt idx="13">
                  <c:v>9069.6</c:v>
                </c:pt>
                <c:pt idx="14">
                  <c:v>9028.8</c:v>
                </c:pt>
                <c:pt idx="15">
                  <c:v>8988</c:v>
                </c:pt>
                <c:pt idx="16">
                  <c:v>8947.199999999999</c:v>
                </c:pt>
                <c:pt idx="17">
                  <c:v>8906.4</c:v>
                </c:pt>
                <c:pt idx="18">
                  <c:v>8865.6</c:v>
                </c:pt>
                <c:pt idx="19">
                  <c:v>8824.8</c:v>
                </c:pt>
                <c:pt idx="20">
                  <c:v>8784</c:v>
                </c:pt>
                <c:pt idx="21">
                  <c:v>8743.199999999999</c:v>
                </c:pt>
                <c:pt idx="22">
                  <c:v>8702.4</c:v>
                </c:pt>
                <c:pt idx="23">
                  <c:v>8661.6</c:v>
                </c:pt>
                <c:pt idx="24">
                  <c:v>8620.800000000001</c:v>
                </c:pt>
                <c:pt idx="25">
                  <c:v>8580</c:v>
                </c:pt>
                <c:pt idx="26">
                  <c:v>8539.199999999999</c:v>
                </c:pt>
                <c:pt idx="27">
                  <c:v>8498.4</c:v>
                </c:pt>
                <c:pt idx="28">
                  <c:v>8457.6</c:v>
                </c:pt>
                <c:pt idx="29">
                  <c:v>8416.800000000001</c:v>
                </c:pt>
                <c:pt idx="30">
                  <c:v>8376</c:v>
                </c:pt>
                <c:pt idx="31">
                  <c:v>8335.199999999999</c:v>
                </c:pt>
                <c:pt idx="32">
                  <c:v>8294.4</c:v>
                </c:pt>
                <c:pt idx="33">
                  <c:v>8253.6</c:v>
                </c:pt>
                <c:pt idx="34">
                  <c:v>8212.8</c:v>
                </c:pt>
                <c:pt idx="35">
                  <c:v>8171.999999999999</c:v>
                </c:pt>
                <c:pt idx="36">
                  <c:v>8131.2</c:v>
                </c:pt>
                <c:pt idx="37">
                  <c:v>8090.4</c:v>
                </c:pt>
                <c:pt idx="38">
                  <c:v>8049.6</c:v>
                </c:pt>
                <c:pt idx="39">
                  <c:v>8008.799999999999</c:v>
                </c:pt>
                <c:pt idx="40">
                  <c:v>7968</c:v>
                </c:pt>
                <c:pt idx="41">
                  <c:v>7927.2</c:v>
                </c:pt>
                <c:pt idx="42">
                  <c:v>7886.4</c:v>
                </c:pt>
                <c:pt idx="43">
                  <c:v>7845.6</c:v>
                </c:pt>
                <c:pt idx="44">
                  <c:v>7804.799999999999</c:v>
                </c:pt>
                <c:pt idx="45">
                  <c:v>7764</c:v>
                </c:pt>
                <c:pt idx="46">
                  <c:v>7723.2</c:v>
                </c:pt>
                <c:pt idx="47">
                  <c:v>7682.400000000001</c:v>
                </c:pt>
                <c:pt idx="48">
                  <c:v>7641.6</c:v>
                </c:pt>
                <c:pt idx="49">
                  <c:v>7600.799999999999</c:v>
                </c:pt>
                <c:pt idx="50">
                  <c:v>7560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'Calcul Puissance hélice'!$A$28</c:f>
              <c:strCache>
                <c:ptCount val="1"/>
                <c:pt idx="0">
                  <c:v>11x6,5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'Calcul Puissance hélice'!$D$28:$X$28</c:f>
              <c:numCache>
                <c:ptCount val="21"/>
                <c:pt idx="0">
                  <c:v>9.293603515624996</c:v>
                </c:pt>
                <c:pt idx="1">
                  <c:v>14.757898175274878</c:v>
                </c:pt>
                <c:pt idx="2">
                  <c:v>22.029282407407397</c:v>
                </c:pt>
                <c:pt idx="3">
                  <c:v>31.36591186523436</c:v>
                </c:pt>
                <c:pt idx="4">
                  <c:v>43.025942201967574</c:v>
                </c:pt>
                <c:pt idx="5">
                  <c:v>62.08200292539241</c:v>
                </c:pt>
                <c:pt idx="6">
                  <c:v>84.03504336321791</c:v>
                </c:pt>
                <c:pt idx="7">
                  <c:v>90.23194074074073</c:v>
                </c:pt>
                <c:pt idx="8">
                  <c:v>118.06318540219903</c:v>
                </c:pt>
                <c:pt idx="9">
                  <c:v>145.21255493164057</c:v>
                </c:pt>
                <c:pt idx="10">
                  <c:v>176.23425925925918</c:v>
                </c:pt>
                <c:pt idx="11">
                  <c:v>211.3864540382667</c:v>
                </c:pt>
                <c:pt idx="12">
                  <c:v>250.92729492187487</c:v>
                </c:pt>
                <c:pt idx="13">
                  <c:v>295.1149375632956</c:v>
                </c:pt>
                <c:pt idx="14">
                  <c:v>344.2075376157406</c:v>
                </c:pt>
                <c:pt idx="15">
                  <c:v>398.46325073242167</c:v>
                </c:pt>
                <c:pt idx="16">
                  <c:v>458.1402325665507</c:v>
                </c:pt>
                <c:pt idx="17">
                  <c:v>523.4966387713395</c:v>
                </c:pt>
                <c:pt idx="18">
                  <c:v>594.7906249999997</c:v>
                </c:pt>
                <c:pt idx="19">
                  <c:v>672.2803469057433</c:v>
                </c:pt>
                <c:pt idx="20">
                  <c:v>756.2239601417821</c:v>
                </c:pt>
              </c:numCache>
            </c:numRef>
          </c:xVal>
          <c:yVal>
            <c:numRef>
              <c:f>'Calcul Puissance hélice'!$D$6:$X$6</c:f>
              <c:numCache>
                <c:ptCount val="21"/>
                <c:pt idx="0">
                  <c:v>3000</c:v>
                </c:pt>
                <c:pt idx="1">
                  <c:v>3500</c:v>
                </c:pt>
                <c:pt idx="2">
                  <c:v>4000</c:v>
                </c:pt>
                <c:pt idx="3">
                  <c:v>4500</c:v>
                </c:pt>
                <c:pt idx="4">
                  <c:v>5000</c:v>
                </c:pt>
                <c:pt idx="5">
                  <c:v>5650</c:v>
                </c:pt>
                <c:pt idx="6">
                  <c:v>6250</c:v>
                </c:pt>
                <c:pt idx="7">
                  <c:v>6400</c:v>
                </c:pt>
                <c:pt idx="8">
                  <c:v>7000</c:v>
                </c:pt>
                <c:pt idx="9">
                  <c:v>7500</c:v>
                </c:pt>
                <c:pt idx="10">
                  <c:v>8000</c:v>
                </c:pt>
                <c:pt idx="11">
                  <c:v>8500</c:v>
                </c:pt>
                <c:pt idx="12">
                  <c:v>9000</c:v>
                </c:pt>
                <c:pt idx="13">
                  <c:v>9500</c:v>
                </c:pt>
                <c:pt idx="14">
                  <c:v>10000</c:v>
                </c:pt>
                <c:pt idx="15">
                  <c:v>10500</c:v>
                </c:pt>
                <c:pt idx="16">
                  <c:v>11000</c:v>
                </c:pt>
                <c:pt idx="17">
                  <c:v>11500</c:v>
                </c:pt>
                <c:pt idx="18">
                  <c:v>12000</c:v>
                </c:pt>
                <c:pt idx="19">
                  <c:v>12500</c:v>
                </c:pt>
                <c:pt idx="20">
                  <c:v>13000</c:v>
                </c:pt>
              </c:numCache>
            </c:numRef>
          </c:yVal>
          <c:smooth val="0"/>
        </c:ser>
        <c:axId val="21999779"/>
        <c:axId val="63780284"/>
      </c:scatterChart>
      <c:valAx>
        <c:axId val="21999779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Puissance W
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780284"/>
        <c:crosses val="autoZero"/>
        <c:crossBetween val="midCat"/>
        <c:dispUnits/>
      </c:valAx>
      <c:valAx>
        <c:axId val="63780284"/>
        <c:scaling>
          <c:orientation val="minMax"/>
          <c:max val="1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Vitesse de rotation
(réducté)</a:t>
                </a:r>
              </a:p>
            </c:rich>
          </c:tx>
          <c:layout>
            <c:manualLayout>
              <c:xMode val="factor"/>
              <c:yMode val="factor"/>
              <c:x val="-0.008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999779"/>
        <c:crosses val="autoZero"/>
        <c:crossBetween val="midCat"/>
        <c:dispUnits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625"/>
          <c:y val="0.889"/>
          <c:w val="0.71325"/>
          <c:h val="0.10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2825"/>
          <c:w val="0.937"/>
          <c:h val="0.93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'axi 2820-12-10elts'!$A$15:$B$15</c:f>
              <c:strCache>
                <c:ptCount val="1"/>
                <c:pt idx="0">
                  <c:v>P électrique consommée W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'axi 2820-12-10elts'!$C$7:$BA$7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'axi 2820-12-10elts'!$C$15:$BB$15</c:f>
              <c:numCache>
                <c:ptCount val="52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'axi 2820-12-10elts'!$A$16:$B$16</c:f>
              <c:strCache>
                <c:ptCount val="1"/>
                <c:pt idx="0">
                  <c:v>P mécanique à l'arbre moteur W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'axi 2820-12-10elts'!$C$7:$BA$7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'axi 2820-12-10elts'!$C$16:$BB$16</c:f>
              <c:numCache>
                <c:ptCount val="52"/>
                <c:pt idx="1">
                  <c:v>0</c:v>
                </c:pt>
                <c:pt idx="2">
                  <c:v>4.938</c:v>
                </c:pt>
                <c:pt idx="3">
                  <c:v>14.720999999999998</c:v>
                </c:pt>
                <c:pt idx="4">
                  <c:v>24.38</c:v>
                </c:pt>
                <c:pt idx="5">
                  <c:v>33.915</c:v>
                </c:pt>
                <c:pt idx="6">
                  <c:v>43.32599999999999</c:v>
                </c:pt>
                <c:pt idx="7">
                  <c:v>52.613</c:v>
                </c:pt>
                <c:pt idx="8">
                  <c:v>61.776</c:v>
                </c:pt>
                <c:pt idx="9">
                  <c:v>70.815</c:v>
                </c:pt>
                <c:pt idx="10">
                  <c:v>79.73</c:v>
                </c:pt>
                <c:pt idx="11">
                  <c:v>88.521</c:v>
                </c:pt>
                <c:pt idx="12">
                  <c:v>97.18800000000002</c:v>
                </c:pt>
                <c:pt idx="13">
                  <c:v>105.73099999999998</c:v>
                </c:pt>
                <c:pt idx="14">
                  <c:v>114.14999999999998</c:v>
                </c:pt>
                <c:pt idx="15">
                  <c:v>122.445</c:v>
                </c:pt>
                <c:pt idx="16">
                  <c:v>130.61599999999999</c:v>
                </c:pt>
                <c:pt idx="17">
                  <c:v>138.66299999999998</c:v>
                </c:pt>
                <c:pt idx="18">
                  <c:v>146.586</c:v>
                </c:pt>
                <c:pt idx="19">
                  <c:v>154.385</c:v>
                </c:pt>
                <c:pt idx="20">
                  <c:v>162.06</c:v>
                </c:pt>
                <c:pt idx="21">
                  <c:v>169.61100000000002</c:v>
                </c:pt>
                <c:pt idx="22">
                  <c:v>177.03799999999998</c:v>
                </c:pt>
                <c:pt idx="23">
                  <c:v>184.341</c:v>
                </c:pt>
                <c:pt idx="24">
                  <c:v>191.52000000000004</c:v>
                </c:pt>
                <c:pt idx="25">
                  <c:v>198.575</c:v>
                </c:pt>
                <c:pt idx="26">
                  <c:v>205.50599999999997</c:v>
                </c:pt>
                <c:pt idx="27">
                  <c:v>212.31300000000002</c:v>
                </c:pt>
                <c:pt idx="28">
                  <c:v>218.996</c:v>
                </c:pt>
                <c:pt idx="29">
                  <c:v>225.555</c:v>
                </c:pt>
                <c:pt idx="30">
                  <c:v>231.99</c:v>
                </c:pt>
                <c:pt idx="31">
                  <c:v>238.30100000000002</c:v>
                </c:pt>
                <c:pt idx="32">
                  <c:v>244.48799999999994</c:v>
                </c:pt>
                <c:pt idx="33">
                  <c:v>250.551</c:v>
                </c:pt>
                <c:pt idx="34">
                  <c:v>256.49</c:v>
                </c:pt>
                <c:pt idx="35">
                  <c:v>262.305</c:v>
                </c:pt>
                <c:pt idx="36">
                  <c:v>267.996</c:v>
                </c:pt>
                <c:pt idx="37">
                  <c:v>273.563</c:v>
                </c:pt>
                <c:pt idx="38">
                  <c:v>279.00600000000003</c:v>
                </c:pt>
                <c:pt idx="39">
                  <c:v>284.325</c:v>
                </c:pt>
                <c:pt idx="40">
                  <c:v>289.52</c:v>
                </c:pt>
                <c:pt idx="41">
                  <c:v>294.591</c:v>
                </c:pt>
                <c:pt idx="42">
                  <c:v>299.538</c:v>
                </c:pt>
                <c:pt idx="43">
                  <c:v>304.361</c:v>
                </c:pt>
                <c:pt idx="44">
                  <c:v>309.05999999999995</c:v>
                </c:pt>
                <c:pt idx="45">
                  <c:v>313.635</c:v>
                </c:pt>
                <c:pt idx="46">
                  <c:v>318.08600000000007</c:v>
                </c:pt>
                <c:pt idx="47">
                  <c:v>322.413</c:v>
                </c:pt>
                <c:pt idx="48">
                  <c:v>326.61600000000004</c:v>
                </c:pt>
                <c:pt idx="49">
                  <c:v>330.695</c:v>
                </c:pt>
                <c:pt idx="50">
                  <c:v>334.65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'axi 2820-12-10elts'!$A$17</c:f>
              <c:strCache>
                <c:ptCount val="1"/>
                <c:pt idx="0">
                  <c:v>Puissance sortie réducté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'axi 2820-12-10elts'!$C$7:$BA$7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'axi 2820-12-10elts'!$C$17:$BB$17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4.938</c:v>
                </c:pt>
                <c:pt idx="3">
                  <c:v>14.720999999999998</c:v>
                </c:pt>
                <c:pt idx="4">
                  <c:v>24.38</c:v>
                </c:pt>
                <c:pt idx="5">
                  <c:v>33.915</c:v>
                </c:pt>
                <c:pt idx="6">
                  <c:v>43.32599999999999</c:v>
                </c:pt>
                <c:pt idx="7">
                  <c:v>52.613</c:v>
                </c:pt>
                <c:pt idx="8">
                  <c:v>61.776</c:v>
                </c:pt>
                <c:pt idx="9">
                  <c:v>70.815</c:v>
                </c:pt>
                <c:pt idx="10">
                  <c:v>79.73</c:v>
                </c:pt>
                <c:pt idx="11">
                  <c:v>88.521</c:v>
                </c:pt>
                <c:pt idx="12">
                  <c:v>97.18800000000002</c:v>
                </c:pt>
                <c:pt idx="13">
                  <c:v>105.73099999999998</c:v>
                </c:pt>
                <c:pt idx="14">
                  <c:v>114.14999999999998</c:v>
                </c:pt>
                <c:pt idx="15">
                  <c:v>122.445</c:v>
                </c:pt>
                <c:pt idx="16">
                  <c:v>130.61599999999999</c:v>
                </c:pt>
                <c:pt idx="17">
                  <c:v>138.66299999999998</c:v>
                </c:pt>
                <c:pt idx="18">
                  <c:v>146.586</c:v>
                </c:pt>
                <c:pt idx="19">
                  <c:v>154.385</c:v>
                </c:pt>
                <c:pt idx="20">
                  <c:v>162.06</c:v>
                </c:pt>
                <c:pt idx="21">
                  <c:v>169.61100000000002</c:v>
                </c:pt>
                <c:pt idx="22">
                  <c:v>177.03799999999998</c:v>
                </c:pt>
                <c:pt idx="23">
                  <c:v>184.341</c:v>
                </c:pt>
                <c:pt idx="24">
                  <c:v>191.52000000000004</c:v>
                </c:pt>
                <c:pt idx="25">
                  <c:v>198.575</c:v>
                </c:pt>
                <c:pt idx="26">
                  <c:v>205.50599999999997</c:v>
                </c:pt>
                <c:pt idx="27">
                  <c:v>212.31300000000002</c:v>
                </c:pt>
                <c:pt idx="28">
                  <c:v>218.996</c:v>
                </c:pt>
                <c:pt idx="29">
                  <c:v>225.555</c:v>
                </c:pt>
                <c:pt idx="30">
                  <c:v>231.99</c:v>
                </c:pt>
                <c:pt idx="31">
                  <c:v>238.30100000000002</c:v>
                </c:pt>
                <c:pt idx="32">
                  <c:v>244.48799999999994</c:v>
                </c:pt>
                <c:pt idx="33">
                  <c:v>250.551</c:v>
                </c:pt>
                <c:pt idx="34">
                  <c:v>256.49</c:v>
                </c:pt>
                <c:pt idx="35">
                  <c:v>262.305</c:v>
                </c:pt>
                <c:pt idx="36">
                  <c:v>267.996</c:v>
                </c:pt>
                <c:pt idx="37">
                  <c:v>273.563</c:v>
                </c:pt>
                <c:pt idx="38">
                  <c:v>279.00600000000003</c:v>
                </c:pt>
                <c:pt idx="39">
                  <c:v>284.325</c:v>
                </c:pt>
                <c:pt idx="40">
                  <c:v>289.52</c:v>
                </c:pt>
                <c:pt idx="41">
                  <c:v>294.591</c:v>
                </c:pt>
                <c:pt idx="42">
                  <c:v>299.538</c:v>
                </c:pt>
                <c:pt idx="43">
                  <c:v>304.361</c:v>
                </c:pt>
                <c:pt idx="44">
                  <c:v>309.05999999999995</c:v>
                </c:pt>
                <c:pt idx="45">
                  <c:v>313.635</c:v>
                </c:pt>
                <c:pt idx="46">
                  <c:v>318.08600000000007</c:v>
                </c:pt>
                <c:pt idx="47">
                  <c:v>322.413</c:v>
                </c:pt>
                <c:pt idx="48">
                  <c:v>326.61600000000004</c:v>
                </c:pt>
                <c:pt idx="49">
                  <c:v>330.695</c:v>
                </c:pt>
                <c:pt idx="50">
                  <c:v>334.65</c:v>
                </c:pt>
              </c:numCache>
            </c:numRef>
          </c:yVal>
          <c:smooth val="1"/>
        </c:ser>
        <c:axId val="37151645"/>
        <c:axId val="65929350"/>
      </c:scatterChart>
      <c:valAx>
        <c:axId val="37151645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65929350"/>
        <c:crosses val="autoZero"/>
        <c:crossBetween val="midCat"/>
        <c:dispUnits/>
        <c:majorUnit val="10"/>
        <c:minorUnit val="1"/>
      </c:valAx>
      <c:valAx>
        <c:axId val="65929350"/>
        <c:scaling>
          <c:orientation val="minMax"/>
          <c:max val="400"/>
          <c:min val="0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71516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7875"/>
          <c:y val="0"/>
          <c:w val="0.69925"/>
          <c:h val="0.2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'MEGA 2220-4 direct'!$A$18:$B$18</c:f>
              <c:strCache>
                <c:ptCount val="1"/>
                <c:pt idx="0">
                  <c:v>VRot avec réduction 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'MEGA 2220-4 direct'!$C$7:$BA$7</c:f>
              <c:numCache/>
            </c:numRef>
          </c:xVal>
          <c:yVal>
            <c:numRef>
              <c:f>'MEGA 2220-4 direct'!$C$18:$BB$18</c:f>
              <c:numCache/>
            </c:numRef>
          </c:yVal>
          <c:smooth val="0"/>
        </c:ser>
        <c:axId val="25379439"/>
        <c:axId val="27088360"/>
      </c:scatterChart>
      <c:valAx>
        <c:axId val="25379439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Intensité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7088360"/>
        <c:crosses val="autoZero"/>
        <c:crossBetween val="midCat"/>
        <c:dispUnits/>
        <c:majorUnit val="10"/>
        <c:minorUnit val="1"/>
      </c:valAx>
      <c:valAx>
        <c:axId val="27088360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Vitesse de rotation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lgDashDot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53794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'axi 2820-12-10elts'!$A$18:$B$18</c:f>
              <c:strCache>
                <c:ptCount val="1"/>
                <c:pt idx="0">
                  <c:v>VRot avec réduction 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'axi 2820-12-10elts'!$C$7:$BA$7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'axi 2820-12-10elts'!$C$18:$BB$18</c:f>
              <c:numCache>
                <c:ptCount val="52"/>
                <c:pt idx="0">
                  <c:v>9200</c:v>
                </c:pt>
                <c:pt idx="1">
                  <c:v>9142.960000000001</c:v>
                </c:pt>
                <c:pt idx="2">
                  <c:v>9085.92</c:v>
                </c:pt>
                <c:pt idx="3">
                  <c:v>9028.88</c:v>
                </c:pt>
                <c:pt idx="4">
                  <c:v>8971.84</c:v>
                </c:pt>
                <c:pt idx="5">
                  <c:v>8914.8</c:v>
                </c:pt>
                <c:pt idx="6">
                  <c:v>8857.76</c:v>
                </c:pt>
                <c:pt idx="7">
                  <c:v>8800.720000000001</c:v>
                </c:pt>
                <c:pt idx="8">
                  <c:v>8743.68</c:v>
                </c:pt>
                <c:pt idx="9">
                  <c:v>8686.64</c:v>
                </c:pt>
                <c:pt idx="10">
                  <c:v>8629.6</c:v>
                </c:pt>
                <c:pt idx="11">
                  <c:v>8572.56</c:v>
                </c:pt>
                <c:pt idx="12">
                  <c:v>8515.52</c:v>
                </c:pt>
                <c:pt idx="13">
                  <c:v>8458.48</c:v>
                </c:pt>
                <c:pt idx="14">
                  <c:v>8401.44</c:v>
                </c:pt>
                <c:pt idx="15">
                  <c:v>8344.4</c:v>
                </c:pt>
                <c:pt idx="16">
                  <c:v>8287.359999999999</c:v>
                </c:pt>
                <c:pt idx="17">
                  <c:v>8230.32</c:v>
                </c:pt>
                <c:pt idx="18">
                  <c:v>8173.280000000001</c:v>
                </c:pt>
                <c:pt idx="19">
                  <c:v>8116.239999999999</c:v>
                </c:pt>
                <c:pt idx="20">
                  <c:v>8059.2</c:v>
                </c:pt>
                <c:pt idx="21">
                  <c:v>8002.160000000001</c:v>
                </c:pt>
                <c:pt idx="22">
                  <c:v>7945.119999999999</c:v>
                </c:pt>
                <c:pt idx="23">
                  <c:v>7888.08</c:v>
                </c:pt>
                <c:pt idx="24">
                  <c:v>7831.040000000001</c:v>
                </c:pt>
                <c:pt idx="25">
                  <c:v>7773.999999999999</c:v>
                </c:pt>
                <c:pt idx="26">
                  <c:v>7716.96</c:v>
                </c:pt>
                <c:pt idx="27">
                  <c:v>7659.92</c:v>
                </c:pt>
                <c:pt idx="28">
                  <c:v>7602.879999999999</c:v>
                </c:pt>
                <c:pt idx="29">
                  <c:v>7545.84</c:v>
                </c:pt>
                <c:pt idx="30">
                  <c:v>7488.8</c:v>
                </c:pt>
                <c:pt idx="31">
                  <c:v>7431.759999999999</c:v>
                </c:pt>
                <c:pt idx="32">
                  <c:v>7374.72</c:v>
                </c:pt>
                <c:pt idx="33">
                  <c:v>7317.68</c:v>
                </c:pt>
                <c:pt idx="34">
                  <c:v>7260.639999999999</c:v>
                </c:pt>
                <c:pt idx="35">
                  <c:v>7203.6</c:v>
                </c:pt>
                <c:pt idx="36">
                  <c:v>7146.5599999999995</c:v>
                </c:pt>
                <c:pt idx="37">
                  <c:v>7089.5199999999995</c:v>
                </c:pt>
                <c:pt idx="38">
                  <c:v>7032.4800000000005</c:v>
                </c:pt>
                <c:pt idx="39">
                  <c:v>6975.44</c:v>
                </c:pt>
                <c:pt idx="40">
                  <c:v>6918.4</c:v>
                </c:pt>
                <c:pt idx="41">
                  <c:v>6861.360000000001</c:v>
                </c:pt>
                <c:pt idx="42">
                  <c:v>6804.32</c:v>
                </c:pt>
                <c:pt idx="43">
                  <c:v>6747.28</c:v>
                </c:pt>
                <c:pt idx="44">
                  <c:v>6690.24</c:v>
                </c:pt>
                <c:pt idx="45">
                  <c:v>6633.2</c:v>
                </c:pt>
                <c:pt idx="46">
                  <c:v>6576.16</c:v>
                </c:pt>
                <c:pt idx="47">
                  <c:v>6519.12</c:v>
                </c:pt>
                <c:pt idx="48">
                  <c:v>6462.08</c:v>
                </c:pt>
                <c:pt idx="49">
                  <c:v>6405.04</c:v>
                </c:pt>
                <c:pt idx="50">
                  <c:v>6348</c:v>
                </c:pt>
              </c:numCache>
            </c:numRef>
          </c:yVal>
          <c:smooth val="0"/>
        </c:ser>
        <c:axId val="56493239"/>
        <c:axId val="38677104"/>
      </c:scatterChart>
      <c:valAx>
        <c:axId val="56493239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Intensité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8677104"/>
        <c:crosses val="autoZero"/>
        <c:crossBetween val="midCat"/>
        <c:dispUnits/>
        <c:majorUnit val="10"/>
        <c:minorUnit val="1"/>
      </c:valAx>
      <c:valAx>
        <c:axId val="38677104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Vitesse de rotation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lgDashDot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64932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325"/>
          <c:w val="0.97275"/>
          <c:h val="0.81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'axi 2820-12-10elts'!$A$14:$B$14</c:f>
              <c:strCache>
                <c:ptCount val="1"/>
                <c:pt idx="0">
                  <c:v>Rendement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'axi 2820-12-10elts'!$C$7:$BA$7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'axi 2820-12-10elts'!$C$14:$BB$14</c:f>
              <c:numCache>
                <c:ptCount val="52"/>
                <c:pt idx="1">
                  <c:v>0</c:v>
                </c:pt>
                <c:pt idx="2">
                  <c:v>24.689999999999998</c:v>
                </c:pt>
                <c:pt idx="3">
                  <c:v>49.07</c:v>
                </c:pt>
                <c:pt idx="4">
                  <c:v>60.95</c:v>
                </c:pt>
                <c:pt idx="5">
                  <c:v>67.83</c:v>
                </c:pt>
                <c:pt idx="6">
                  <c:v>72.21</c:v>
                </c:pt>
                <c:pt idx="7">
                  <c:v>75.16142857142857</c:v>
                </c:pt>
                <c:pt idx="8">
                  <c:v>77.22</c:v>
                </c:pt>
                <c:pt idx="9">
                  <c:v>78.68333333333332</c:v>
                </c:pt>
                <c:pt idx="10">
                  <c:v>79.73</c:v>
                </c:pt>
                <c:pt idx="11">
                  <c:v>80.47363636363637</c:v>
                </c:pt>
                <c:pt idx="12">
                  <c:v>80.99000000000001</c:v>
                </c:pt>
                <c:pt idx="13">
                  <c:v>81.33153846153846</c:v>
                </c:pt>
                <c:pt idx="14">
                  <c:v>81.53571428571428</c:v>
                </c:pt>
                <c:pt idx="15">
                  <c:v>81.63</c:v>
                </c:pt>
                <c:pt idx="16">
                  <c:v>81.63499999999999</c:v>
                </c:pt>
                <c:pt idx="17">
                  <c:v>81.56647058823529</c:v>
                </c:pt>
                <c:pt idx="18">
                  <c:v>81.43666666666667</c:v>
                </c:pt>
                <c:pt idx="19">
                  <c:v>81.25526315789473</c:v>
                </c:pt>
                <c:pt idx="20">
                  <c:v>81.03</c:v>
                </c:pt>
                <c:pt idx="21">
                  <c:v>80.76714285714287</c:v>
                </c:pt>
                <c:pt idx="22">
                  <c:v>80.47181818181818</c:v>
                </c:pt>
                <c:pt idx="23">
                  <c:v>80.14826086956522</c:v>
                </c:pt>
                <c:pt idx="24">
                  <c:v>79.80000000000001</c:v>
                </c:pt>
                <c:pt idx="25">
                  <c:v>79.43</c:v>
                </c:pt>
                <c:pt idx="26">
                  <c:v>79.04076923076923</c:v>
                </c:pt>
                <c:pt idx="27">
                  <c:v>78.63444444444445</c:v>
                </c:pt>
                <c:pt idx="28">
                  <c:v>78.21285714285715</c:v>
                </c:pt>
                <c:pt idx="29">
                  <c:v>77.77758620689656</c:v>
                </c:pt>
                <c:pt idx="30">
                  <c:v>77.33</c:v>
                </c:pt>
                <c:pt idx="31">
                  <c:v>76.87129032258065</c:v>
                </c:pt>
                <c:pt idx="32">
                  <c:v>76.40249999999999</c:v>
                </c:pt>
                <c:pt idx="33">
                  <c:v>75.92454545454545</c:v>
                </c:pt>
                <c:pt idx="34">
                  <c:v>75.43823529411765</c:v>
                </c:pt>
                <c:pt idx="35">
                  <c:v>74.94428571428571</c:v>
                </c:pt>
                <c:pt idx="36">
                  <c:v>74.44333333333333</c:v>
                </c:pt>
                <c:pt idx="37">
                  <c:v>73.93594594594595</c:v>
                </c:pt>
                <c:pt idx="38">
                  <c:v>73.42263157894737</c:v>
                </c:pt>
                <c:pt idx="39">
                  <c:v>72.90384615384615</c:v>
                </c:pt>
                <c:pt idx="40">
                  <c:v>72.38</c:v>
                </c:pt>
                <c:pt idx="41">
                  <c:v>71.85146341463415</c:v>
                </c:pt>
                <c:pt idx="42">
                  <c:v>71.31857142857143</c:v>
                </c:pt>
                <c:pt idx="43">
                  <c:v>70.78162790697674</c:v>
                </c:pt>
                <c:pt idx="44">
                  <c:v>70.24090909090908</c:v>
                </c:pt>
                <c:pt idx="45">
                  <c:v>69.69666666666666</c:v>
                </c:pt>
                <c:pt idx="46">
                  <c:v>69.14913043478262</c:v>
                </c:pt>
                <c:pt idx="47">
                  <c:v>68.59851063829787</c:v>
                </c:pt>
                <c:pt idx="48">
                  <c:v>68.045</c:v>
                </c:pt>
                <c:pt idx="49">
                  <c:v>67.48877551020408</c:v>
                </c:pt>
                <c:pt idx="50">
                  <c:v>66.93</c:v>
                </c:pt>
              </c:numCache>
            </c:numRef>
          </c:yVal>
          <c:smooth val="1"/>
        </c:ser>
        <c:axId val="12549617"/>
        <c:axId val="45837690"/>
      </c:scatterChart>
      <c:valAx>
        <c:axId val="12549617"/>
        <c:scaling>
          <c:orientation val="minMax"/>
          <c:max val="5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45837690"/>
        <c:crosses val="autoZero"/>
        <c:crossBetween val="midCat"/>
        <c:dispUnits/>
        <c:majorUnit val="10"/>
        <c:minorUnit val="1"/>
      </c:valAx>
      <c:valAx>
        <c:axId val="458376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496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Détermination du point de fonctionnement</a:t>
            </a:r>
          </a:p>
        </c:rich>
      </c:tx>
      <c:layout>
        <c:manualLayout>
          <c:xMode val="factor"/>
          <c:yMode val="factor"/>
          <c:x val="-0.002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1925"/>
          <c:w val="0.90025"/>
          <c:h val="0.76225"/>
        </c:manualLayout>
      </c:layout>
      <c:scatterChart>
        <c:scatterStyle val="lineMarker"/>
        <c:varyColors val="0"/>
        <c:ser>
          <c:idx val="1"/>
          <c:order val="0"/>
          <c:tx>
            <c:strRef>
              <c:f>'Calcul Puissance hélice'!$A$29</c:f>
              <c:strCache>
                <c:ptCount val="1"/>
                <c:pt idx="0">
                  <c:v>12,5x6,5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'Calcul Puissance hélice'!$D$29:$X$29</c:f>
              <c:numCache>
                <c:ptCount val="21"/>
                <c:pt idx="0">
                  <c:v>15.497207641601568</c:v>
                </c:pt>
                <c:pt idx="1">
                  <c:v>24.608991764209897</c:v>
                </c:pt>
                <c:pt idx="2">
                  <c:v>36.73412181712964</c:v>
                </c:pt>
                <c:pt idx="3">
                  <c:v>52.30307579040529</c:v>
                </c:pt>
                <c:pt idx="4">
                  <c:v>71.74633167408133</c:v>
                </c:pt>
                <c:pt idx="5">
                  <c:v>103.52256673353693</c:v>
                </c:pt>
                <c:pt idx="6">
                  <c:v>140.1295540509401</c:v>
                </c:pt>
                <c:pt idx="7">
                  <c:v>150.46296296296305</c:v>
                </c:pt>
                <c:pt idx="8">
                  <c:v>196.87193411367917</c:v>
                </c:pt>
                <c:pt idx="9">
                  <c:v>242.1438694000245</c:v>
                </c:pt>
                <c:pt idx="10">
                  <c:v>293.8729745370371</c:v>
                </c:pt>
                <c:pt idx="11">
                  <c:v>352.48972751476157</c:v>
                </c:pt>
                <c:pt idx="12">
                  <c:v>418.4246063232423</c:v>
                </c:pt>
                <c:pt idx="13">
                  <c:v>492.1080889525238</c:v>
                </c:pt>
                <c:pt idx="14">
                  <c:v>573.9706533926507</c:v>
                </c:pt>
                <c:pt idx="15">
                  <c:v>664.4427776336672</c:v>
                </c:pt>
                <c:pt idx="16">
                  <c:v>763.954939665618</c:v>
                </c:pt>
                <c:pt idx="17">
                  <c:v>872.9376174785475</c:v>
                </c:pt>
                <c:pt idx="18">
                  <c:v>991.8212890625003</c:v>
                </c:pt>
                <c:pt idx="19">
                  <c:v>1121.0364324075208</c:v>
                </c:pt>
                <c:pt idx="20">
                  <c:v>1261.0135255036535</c:v>
                </c:pt>
              </c:numCache>
            </c:numRef>
          </c:xVal>
          <c:yVal>
            <c:numRef>
              <c:f>'Calcul Puissance hélice'!$D$6:$X$6</c:f>
              <c:numCache>
                <c:ptCount val="21"/>
                <c:pt idx="0">
                  <c:v>3000</c:v>
                </c:pt>
                <c:pt idx="1">
                  <c:v>3500</c:v>
                </c:pt>
                <c:pt idx="2">
                  <c:v>4000</c:v>
                </c:pt>
                <c:pt idx="3">
                  <c:v>4500</c:v>
                </c:pt>
                <c:pt idx="4">
                  <c:v>5000</c:v>
                </c:pt>
                <c:pt idx="5">
                  <c:v>5650</c:v>
                </c:pt>
                <c:pt idx="6">
                  <c:v>6250</c:v>
                </c:pt>
                <c:pt idx="7">
                  <c:v>6400</c:v>
                </c:pt>
                <c:pt idx="8">
                  <c:v>7000</c:v>
                </c:pt>
                <c:pt idx="9">
                  <c:v>7500</c:v>
                </c:pt>
                <c:pt idx="10">
                  <c:v>8000</c:v>
                </c:pt>
                <c:pt idx="11">
                  <c:v>8500</c:v>
                </c:pt>
                <c:pt idx="12">
                  <c:v>9000</c:v>
                </c:pt>
                <c:pt idx="13">
                  <c:v>9500</c:v>
                </c:pt>
                <c:pt idx="14">
                  <c:v>10000</c:v>
                </c:pt>
                <c:pt idx="15">
                  <c:v>10500</c:v>
                </c:pt>
                <c:pt idx="16">
                  <c:v>11000</c:v>
                </c:pt>
                <c:pt idx="17">
                  <c:v>11500</c:v>
                </c:pt>
                <c:pt idx="18">
                  <c:v>12000</c:v>
                </c:pt>
                <c:pt idx="19">
                  <c:v>12500</c:v>
                </c:pt>
                <c:pt idx="20">
                  <c:v>13000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'Calcul Puissance hélice'!$A$27</c:f>
              <c:strCache>
                <c:ptCount val="1"/>
                <c:pt idx="0">
                  <c:v>11x8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"/>
            <c:spPr>
              <a:ln w="25400">
                <a:solidFill>
                  <a:srgbClr val="FF00FF"/>
                </a:solidFill>
                <a:prstDash val="dash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'Calcul Puissance hélice'!$D$27:$X$27</c:f>
              <c:numCache>
                <c:ptCount val="21"/>
                <c:pt idx="0">
                  <c:v>11.438281249999996</c:v>
                </c:pt>
                <c:pt idx="1">
                  <c:v>18.163566984953697</c:v>
                </c:pt>
                <c:pt idx="2">
                  <c:v>27.112962962962953</c:v>
                </c:pt>
                <c:pt idx="3">
                  <c:v>38.60419921874998</c:v>
                </c:pt>
                <c:pt idx="4">
                  <c:v>52.95500578703702</c:v>
                </c:pt>
                <c:pt idx="5">
                  <c:v>76.40861898509836</c:v>
                </c:pt>
                <c:pt idx="6">
                  <c:v>103.42774567780668</c:v>
                </c:pt>
                <c:pt idx="7">
                  <c:v>111.05469629629629</c:v>
                </c:pt>
                <c:pt idx="8">
                  <c:v>145.30853587962957</c:v>
                </c:pt>
                <c:pt idx="9">
                  <c:v>178.72314453124994</c:v>
                </c:pt>
                <c:pt idx="10">
                  <c:v>216.90370370370363</c:v>
                </c:pt>
                <c:pt idx="11">
                  <c:v>260.1679434317129</c:v>
                </c:pt>
                <c:pt idx="12">
                  <c:v>308.83359374999986</c:v>
                </c:pt>
                <c:pt idx="13">
                  <c:v>363.2183846932869</c:v>
                </c:pt>
                <c:pt idx="14">
                  <c:v>423.64004629629613</c:v>
                </c:pt>
                <c:pt idx="15">
                  <c:v>490.4163085937498</c:v>
                </c:pt>
                <c:pt idx="16">
                  <c:v>563.8649016203701</c:v>
                </c:pt>
                <c:pt idx="17">
                  <c:v>644.3035554108794</c:v>
                </c:pt>
                <c:pt idx="18">
                  <c:v>732.0499999999997</c:v>
                </c:pt>
                <c:pt idx="19">
                  <c:v>827.4219654224535</c:v>
                </c:pt>
                <c:pt idx="20">
                  <c:v>930.7371817129626</c:v>
                </c:pt>
              </c:numCache>
            </c:numRef>
          </c:xVal>
          <c:yVal>
            <c:numRef>
              <c:f>'Calcul Puissance hélice'!$D$6:$X$6</c:f>
              <c:numCache>
                <c:ptCount val="21"/>
                <c:pt idx="0">
                  <c:v>3000</c:v>
                </c:pt>
                <c:pt idx="1">
                  <c:v>3500</c:v>
                </c:pt>
                <c:pt idx="2">
                  <c:v>4000</c:v>
                </c:pt>
                <c:pt idx="3">
                  <c:v>4500</c:v>
                </c:pt>
                <c:pt idx="4">
                  <c:v>5000</c:v>
                </c:pt>
                <c:pt idx="5">
                  <c:v>5650</c:v>
                </c:pt>
                <c:pt idx="6">
                  <c:v>6250</c:v>
                </c:pt>
                <c:pt idx="7">
                  <c:v>6400</c:v>
                </c:pt>
                <c:pt idx="8">
                  <c:v>7000</c:v>
                </c:pt>
                <c:pt idx="9">
                  <c:v>7500</c:v>
                </c:pt>
                <c:pt idx="10">
                  <c:v>8000</c:v>
                </c:pt>
                <c:pt idx="11">
                  <c:v>8500</c:v>
                </c:pt>
                <c:pt idx="12">
                  <c:v>9000</c:v>
                </c:pt>
                <c:pt idx="13">
                  <c:v>9500</c:v>
                </c:pt>
                <c:pt idx="14">
                  <c:v>10000</c:v>
                </c:pt>
                <c:pt idx="15">
                  <c:v>10500</c:v>
                </c:pt>
                <c:pt idx="16">
                  <c:v>11000</c:v>
                </c:pt>
                <c:pt idx="17">
                  <c:v>11500</c:v>
                </c:pt>
                <c:pt idx="18">
                  <c:v>12000</c:v>
                </c:pt>
                <c:pt idx="19">
                  <c:v>12500</c:v>
                </c:pt>
                <c:pt idx="20">
                  <c:v>13000</c:v>
                </c:pt>
              </c:numCache>
            </c:numRef>
          </c:yVal>
          <c:smooth val="0"/>
        </c:ser>
        <c:ser>
          <c:idx val="5"/>
          <c:order val="2"/>
          <c:tx>
            <c:v>puissance à l'arbre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'axi 2820-12-10elts'!$C$16:$BA$16</c:f>
              <c:numCache>
                <c:ptCount val="51"/>
                <c:pt idx="1">
                  <c:v>0</c:v>
                </c:pt>
                <c:pt idx="2">
                  <c:v>4.938</c:v>
                </c:pt>
                <c:pt idx="3">
                  <c:v>14.720999999999998</c:v>
                </c:pt>
                <c:pt idx="4">
                  <c:v>24.38</c:v>
                </c:pt>
                <c:pt idx="5">
                  <c:v>33.915</c:v>
                </c:pt>
                <c:pt idx="6">
                  <c:v>43.32599999999999</c:v>
                </c:pt>
                <c:pt idx="7">
                  <c:v>52.613</c:v>
                </c:pt>
                <c:pt idx="8">
                  <c:v>61.776</c:v>
                </c:pt>
                <c:pt idx="9">
                  <c:v>70.815</c:v>
                </c:pt>
                <c:pt idx="10">
                  <c:v>79.73</c:v>
                </c:pt>
                <c:pt idx="11">
                  <c:v>88.521</c:v>
                </c:pt>
                <c:pt idx="12">
                  <c:v>97.18800000000002</c:v>
                </c:pt>
                <c:pt idx="13">
                  <c:v>105.73099999999998</c:v>
                </c:pt>
                <c:pt idx="14">
                  <c:v>114.14999999999998</c:v>
                </c:pt>
                <c:pt idx="15">
                  <c:v>122.445</c:v>
                </c:pt>
                <c:pt idx="16">
                  <c:v>130.61599999999999</c:v>
                </c:pt>
                <c:pt idx="17">
                  <c:v>138.66299999999998</c:v>
                </c:pt>
                <c:pt idx="18">
                  <c:v>146.586</c:v>
                </c:pt>
                <c:pt idx="19">
                  <c:v>154.385</c:v>
                </c:pt>
                <c:pt idx="20">
                  <c:v>162.06</c:v>
                </c:pt>
                <c:pt idx="21">
                  <c:v>169.61100000000002</c:v>
                </c:pt>
                <c:pt idx="22">
                  <c:v>177.03799999999998</c:v>
                </c:pt>
                <c:pt idx="23">
                  <c:v>184.341</c:v>
                </c:pt>
                <c:pt idx="24">
                  <c:v>191.52000000000004</c:v>
                </c:pt>
                <c:pt idx="25">
                  <c:v>198.575</c:v>
                </c:pt>
                <c:pt idx="26">
                  <c:v>205.50599999999997</c:v>
                </c:pt>
                <c:pt idx="27">
                  <c:v>212.31300000000002</c:v>
                </c:pt>
                <c:pt idx="28">
                  <c:v>218.996</c:v>
                </c:pt>
                <c:pt idx="29">
                  <c:v>225.555</c:v>
                </c:pt>
                <c:pt idx="30">
                  <c:v>231.99</c:v>
                </c:pt>
                <c:pt idx="31">
                  <c:v>238.30100000000002</c:v>
                </c:pt>
                <c:pt idx="32">
                  <c:v>244.48799999999994</c:v>
                </c:pt>
                <c:pt idx="33">
                  <c:v>250.551</c:v>
                </c:pt>
                <c:pt idx="34">
                  <c:v>256.49</c:v>
                </c:pt>
                <c:pt idx="35">
                  <c:v>262.305</c:v>
                </c:pt>
                <c:pt idx="36">
                  <c:v>267.996</c:v>
                </c:pt>
                <c:pt idx="37">
                  <c:v>273.563</c:v>
                </c:pt>
                <c:pt idx="38">
                  <c:v>279.00600000000003</c:v>
                </c:pt>
                <c:pt idx="39">
                  <c:v>284.325</c:v>
                </c:pt>
                <c:pt idx="40">
                  <c:v>289.52</c:v>
                </c:pt>
                <c:pt idx="41">
                  <c:v>294.591</c:v>
                </c:pt>
                <c:pt idx="42">
                  <c:v>299.538</c:v>
                </c:pt>
                <c:pt idx="43">
                  <c:v>304.361</c:v>
                </c:pt>
                <c:pt idx="44">
                  <c:v>309.05999999999995</c:v>
                </c:pt>
                <c:pt idx="45">
                  <c:v>313.635</c:v>
                </c:pt>
                <c:pt idx="46">
                  <c:v>318.08600000000007</c:v>
                </c:pt>
                <c:pt idx="47">
                  <c:v>322.413</c:v>
                </c:pt>
                <c:pt idx="48">
                  <c:v>326.61600000000004</c:v>
                </c:pt>
                <c:pt idx="49">
                  <c:v>330.695</c:v>
                </c:pt>
                <c:pt idx="50">
                  <c:v>334.65</c:v>
                </c:pt>
              </c:numCache>
            </c:numRef>
          </c:xVal>
          <c:yVal>
            <c:numRef>
              <c:f>'axi 2820-12-10elts'!$C$18:$BA$18</c:f>
              <c:numCache>
                <c:ptCount val="51"/>
                <c:pt idx="0">
                  <c:v>9200</c:v>
                </c:pt>
                <c:pt idx="1">
                  <c:v>9142.960000000001</c:v>
                </c:pt>
                <c:pt idx="2">
                  <c:v>9085.92</c:v>
                </c:pt>
                <c:pt idx="3">
                  <c:v>9028.88</c:v>
                </c:pt>
                <c:pt idx="4">
                  <c:v>8971.84</c:v>
                </c:pt>
                <c:pt idx="5">
                  <c:v>8914.8</c:v>
                </c:pt>
                <c:pt idx="6">
                  <c:v>8857.76</c:v>
                </c:pt>
                <c:pt idx="7">
                  <c:v>8800.720000000001</c:v>
                </c:pt>
                <c:pt idx="8">
                  <c:v>8743.68</c:v>
                </c:pt>
                <c:pt idx="9">
                  <c:v>8686.64</c:v>
                </c:pt>
                <c:pt idx="10">
                  <c:v>8629.6</c:v>
                </c:pt>
                <c:pt idx="11">
                  <c:v>8572.56</c:v>
                </c:pt>
                <c:pt idx="12">
                  <c:v>8515.52</c:v>
                </c:pt>
                <c:pt idx="13">
                  <c:v>8458.48</c:v>
                </c:pt>
                <c:pt idx="14">
                  <c:v>8401.44</c:v>
                </c:pt>
                <c:pt idx="15">
                  <c:v>8344.4</c:v>
                </c:pt>
                <c:pt idx="16">
                  <c:v>8287.359999999999</c:v>
                </c:pt>
                <c:pt idx="17">
                  <c:v>8230.32</c:v>
                </c:pt>
                <c:pt idx="18">
                  <c:v>8173.280000000001</c:v>
                </c:pt>
                <c:pt idx="19">
                  <c:v>8116.239999999999</c:v>
                </c:pt>
                <c:pt idx="20">
                  <c:v>8059.2</c:v>
                </c:pt>
                <c:pt idx="21">
                  <c:v>8002.160000000001</c:v>
                </c:pt>
                <c:pt idx="22">
                  <c:v>7945.119999999999</c:v>
                </c:pt>
                <c:pt idx="23">
                  <c:v>7888.08</c:v>
                </c:pt>
                <c:pt idx="24">
                  <c:v>7831.040000000001</c:v>
                </c:pt>
                <c:pt idx="25">
                  <c:v>7773.999999999999</c:v>
                </c:pt>
                <c:pt idx="26">
                  <c:v>7716.96</c:v>
                </c:pt>
                <c:pt idx="27">
                  <c:v>7659.92</c:v>
                </c:pt>
                <c:pt idx="28">
                  <c:v>7602.879999999999</c:v>
                </c:pt>
                <c:pt idx="29">
                  <c:v>7545.84</c:v>
                </c:pt>
                <c:pt idx="30">
                  <c:v>7488.8</c:v>
                </c:pt>
                <c:pt idx="31">
                  <c:v>7431.759999999999</c:v>
                </c:pt>
                <c:pt idx="32">
                  <c:v>7374.72</c:v>
                </c:pt>
                <c:pt idx="33">
                  <c:v>7317.68</c:v>
                </c:pt>
                <c:pt idx="34">
                  <c:v>7260.639999999999</c:v>
                </c:pt>
                <c:pt idx="35">
                  <c:v>7203.6</c:v>
                </c:pt>
                <c:pt idx="36">
                  <c:v>7146.5599999999995</c:v>
                </c:pt>
                <c:pt idx="37">
                  <c:v>7089.5199999999995</c:v>
                </c:pt>
                <c:pt idx="38">
                  <c:v>7032.4800000000005</c:v>
                </c:pt>
                <c:pt idx="39">
                  <c:v>6975.44</c:v>
                </c:pt>
                <c:pt idx="40">
                  <c:v>6918.4</c:v>
                </c:pt>
                <c:pt idx="41">
                  <c:v>6861.360000000001</c:v>
                </c:pt>
                <c:pt idx="42">
                  <c:v>6804.32</c:v>
                </c:pt>
                <c:pt idx="43">
                  <c:v>6747.28</c:v>
                </c:pt>
                <c:pt idx="44">
                  <c:v>6690.24</c:v>
                </c:pt>
                <c:pt idx="45">
                  <c:v>6633.2</c:v>
                </c:pt>
                <c:pt idx="46">
                  <c:v>6576.16</c:v>
                </c:pt>
                <c:pt idx="47">
                  <c:v>6519.12</c:v>
                </c:pt>
                <c:pt idx="48">
                  <c:v>6462.08</c:v>
                </c:pt>
                <c:pt idx="49">
                  <c:v>6405.04</c:v>
                </c:pt>
                <c:pt idx="50">
                  <c:v>6348</c:v>
                </c:pt>
              </c:numCache>
            </c:numRef>
          </c:yVal>
          <c:smooth val="0"/>
        </c:ser>
        <c:ser>
          <c:idx val="0"/>
          <c:order val="3"/>
          <c:tx>
            <c:v>puissance électrique consommée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'axi 2820-12-10elts'!$C$15:$BA$15</c:f>
              <c:numCache>
                <c:ptCount val="5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</c:numCache>
            </c:numRef>
          </c:xVal>
          <c:yVal>
            <c:numRef>
              <c:f>'axi 2820-12-10elts'!$C$18:$BA$18</c:f>
              <c:numCache>
                <c:ptCount val="51"/>
                <c:pt idx="0">
                  <c:v>9200</c:v>
                </c:pt>
                <c:pt idx="1">
                  <c:v>9142.960000000001</c:v>
                </c:pt>
                <c:pt idx="2">
                  <c:v>9085.92</c:v>
                </c:pt>
                <c:pt idx="3">
                  <c:v>9028.88</c:v>
                </c:pt>
                <c:pt idx="4">
                  <c:v>8971.84</c:v>
                </c:pt>
                <c:pt idx="5">
                  <c:v>8914.8</c:v>
                </c:pt>
                <c:pt idx="6">
                  <c:v>8857.76</c:v>
                </c:pt>
                <c:pt idx="7">
                  <c:v>8800.720000000001</c:v>
                </c:pt>
                <c:pt idx="8">
                  <c:v>8743.68</c:v>
                </c:pt>
                <c:pt idx="9">
                  <c:v>8686.64</c:v>
                </c:pt>
                <c:pt idx="10">
                  <c:v>8629.6</c:v>
                </c:pt>
                <c:pt idx="11">
                  <c:v>8572.56</c:v>
                </c:pt>
                <c:pt idx="12">
                  <c:v>8515.52</c:v>
                </c:pt>
                <c:pt idx="13">
                  <c:v>8458.48</c:v>
                </c:pt>
                <c:pt idx="14">
                  <c:v>8401.44</c:v>
                </c:pt>
                <c:pt idx="15">
                  <c:v>8344.4</c:v>
                </c:pt>
                <c:pt idx="16">
                  <c:v>8287.359999999999</c:v>
                </c:pt>
                <c:pt idx="17">
                  <c:v>8230.32</c:v>
                </c:pt>
                <c:pt idx="18">
                  <c:v>8173.280000000001</c:v>
                </c:pt>
                <c:pt idx="19">
                  <c:v>8116.239999999999</c:v>
                </c:pt>
                <c:pt idx="20">
                  <c:v>8059.2</c:v>
                </c:pt>
                <c:pt idx="21">
                  <c:v>8002.160000000001</c:v>
                </c:pt>
                <c:pt idx="22">
                  <c:v>7945.119999999999</c:v>
                </c:pt>
                <c:pt idx="23">
                  <c:v>7888.08</c:v>
                </c:pt>
                <c:pt idx="24">
                  <c:v>7831.040000000001</c:v>
                </c:pt>
                <c:pt idx="25">
                  <c:v>7773.999999999999</c:v>
                </c:pt>
                <c:pt idx="26">
                  <c:v>7716.96</c:v>
                </c:pt>
                <c:pt idx="27">
                  <c:v>7659.92</c:v>
                </c:pt>
                <c:pt idx="28">
                  <c:v>7602.879999999999</c:v>
                </c:pt>
                <c:pt idx="29">
                  <c:v>7545.84</c:v>
                </c:pt>
                <c:pt idx="30">
                  <c:v>7488.8</c:v>
                </c:pt>
                <c:pt idx="31">
                  <c:v>7431.759999999999</c:v>
                </c:pt>
                <c:pt idx="32">
                  <c:v>7374.72</c:v>
                </c:pt>
                <c:pt idx="33">
                  <c:v>7317.68</c:v>
                </c:pt>
                <c:pt idx="34">
                  <c:v>7260.639999999999</c:v>
                </c:pt>
                <c:pt idx="35">
                  <c:v>7203.6</c:v>
                </c:pt>
                <c:pt idx="36">
                  <c:v>7146.5599999999995</c:v>
                </c:pt>
                <c:pt idx="37">
                  <c:v>7089.5199999999995</c:v>
                </c:pt>
                <c:pt idx="38">
                  <c:v>7032.4800000000005</c:v>
                </c:pt>
                <c:pt idx="39">
                  <c:v>6975.44</c:v>
                </c:pt>
                <c:pt idx="40">
                  <c:v>6918.4</c:v>
                </c:pt>
                <c:pt idx="41">
                  <c:v>6861.360000000001</c:v>
                </c:pt>
                <c:pt idx="42">
                  <c:v>6804.32</c:v>
                </c:pt>
                <c:pt idx="43">
                  <c:v>6747.28</c:v>
                </c:pt>
                <c:pt idx="44">
                  <c:v>6690.24</c:v>
                </c:pt>
                <c:pt idx="45">
                  <c:v>6633.2</c:v>
                </c:pt>
                <c:pt idx="46">
                  <c:v>6576.16</c:v>
                </c:pt>
                <c:pt idx="47">
                  <c:v>6519.12</c:v>
                </c:pt>
                <c:pt idx="48">
                  <c:v>6462.08</c:v>
                </c:pt>
                <c:pt idx="49">
                  <c:v>6405.04</c:v>
                </c:pt>
                <c:pt idx="50">
                  <c:v>6348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'Calcul Puissance hélice'!$A$28</c:f>
              <c:strCache>
                <c:ptCount val="1"/>
                <c:pt idx="0">
                  <c:v>11x6,5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'Calcul Puissance hélice'!$D$28:$X$28</c:f>
              <c:numCache>
                <c:ptCount val="21"/>
                <c:pt idx="0">
                  <c:v>9.293603515624996</c:v>
                </c:pt>
                <c:pt idx="1">
                  <c:v>14.757898175274878</c:v>
                </c:pt>
                <c:pt idx="2">
                  <c:v>22.029282407407397</c:v>
                </c:pt>
                <c:pt idx="3">
                  <c:v>31.36591186523436</c:v>
                </c:pt>
                <c:pt idx="4">
                  <c:v>43.025942201967574</c:v>
                </c:pt>
                <c:pt idx="5">
                  <c:v>62.08200292539241</c:v>
                </c:pt>
                <c:pt idx="6">
                  <c:v>84.03504336321791</c:v>
                </c:pt>
                <c:pt idx="7">
                  <c:v>90.23194074074073</c:v>
                </c:pt>
                <c:pt idx="8">
                  <c:v>118.06318540219903</c:v>
                </c:pt>
                <c:pt idx="9">
                  <c:v>145.21255493164057</c:v>
                </c:pt>
                <c:pt idx="10">
                  <c:v>176.23425925925918</c:v>
                </c:pt>
                <c:pt idx="11">
                  <c:v>211.3864540382667</c:v>
                </c:pt>
                <c:pt idx="12">
                  <c:v>250.92729492187487</c:v>
                </c:pt>
                <c:pt idx="13">
                  <c:v>295.1149375632956</c:v>
                </c:pt>
                <c:pt idx="14">
                  <c:v>344.2075376157406</c:v>
                </c:pt>
                <c:pt idx="15">
                  <c:v>398.46325073242167</c:v>
                </c:pt>
                <c:pt idx="16">
                  <c:v>458.1402325665507</c:v>
                </c:pt>
                <c:pt idx="17">
                  <c:v>523.4966387713395</c:v>
                </c:pt>
                <c:pt idx="18">
                  <c:v>594.7906249999997</c:v>
                </c:pt>
                <c:pt idx="19">
                  <c:v>672.2803469057433</c:v>
                </c:pt>
                <c:pt idx="20">
                  <c:v>756.2239601417821</c:v>
                </c:pt>
              </c:numCache>
            </c:numRef>
          </c:xVal>
          <c:yVal>
            <c:numRef>
              <c:f>'Calcul Puissance hélice'!$D$6:$X$6</c:f>
              <c:numCache>
                <c:ptCount val="21"/>
                <c:pt idx="0">
                  <c:v>3000</c:v>
                </c:pt>
                <c:pt idx="1">
                  <c:v>3500</c:v>
                </c:pt>
                <c:pt idx="2">
                  <c:v>4000</c:v>
                </c:pt>
                <c:pt idx="3">
                  <c:v>4500</c:v>
                </c:pt>
                <c:pt idx="4">
                  <c:v>5000</c:v>
                </c:pt>
                <c:pt idx="5">
                  <c:v>5650</c:v>
                </c:pt>
                <c:pt idx="6">
                  <c:v>6250</c:v>
                </c:pt>
                <c:pt idx="7">
                  <c:v>6400</c:v>
                </c:pt>
                <c:pt idx="8">
                  <c:v>7000</c:v>
                </c:pt>
                <c:pt idx="9">
                  <c:v>7500</c:v>
                </c:pt>
                <c:pt idx="10">
                  <c:v>8000</c:v>
                </c:pt>
                <c:pt idx="11">
                  <c:v>8500</c:v>
                </c:pt>
                <c:pt idx="12">
                  <c:v>9000</c:v>
                </c:pt>
                <c:pt idx="13">
                  <c:v>9500</c:v>
                </c:pt>
                <c:pt idx="14">
                  <c:v>10000</c:v>
                </c:pt>
                <c:pt idx="15">
                  <c:v>10500</c:v>
                </c:pt>
                <c:pt idx="16">
                  <c:v>11000</c:v>
                </c:pt>
                <c:pt idx="17">
                  <c:v>11500</c:v>
                </c:pt>
                <c:pt idx="18">
                  <c:v>12000</c:v>
                </c:pt>
                <c:pt idx="19">
                  <c:v>12500</c:v>
                </c:pt>
                <c:pt idx="20">
                  <c:v>13000</c:v>
                </c:pt>
              </c:numCache>
            </c:numRef>
          </c:yVal>
          <c:smooth val="0"/>
        </c:ser>
        <c:axId val="9886027"/>
        <c:axId val="21865380"/>
      </c:scatterChart>
      <c:valAx>
        <c:axId val="9886027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Puissance W
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865380"/>
        <c:crosses val="autoZero"/>
        <c:crossBetween val="midCat"/>
        <c:dispUnits/>
      </c:valAx>
      <c:valAx>
        <c:axId val="21865380"/>
        <c:scaling>
          <c:orientation val="minMax"/>
          <c:max val="1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Vitesse de rotation
(réducté)</a:t>
                </a:r>
              </a:p>
            </c:rich>
          </c:tx>
          <c:layout>
            <c:manualLayout>
              <c:xMode val="factor"/>
              <c:yMode val="factor"/>
              <c:x val="-0.008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886027"/>
        <c:crosses val="autoZero"/>
        <c:crossBetween val="midCat"/>
        <c:dispUnits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3"/>
          <c:y val="0.889"/>
          <c:w val="0.701"/>
          <c:h val="0.10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3175"/>
          <c:w val="0.97275"/>
          <c:h val="0.81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'MEGA 2220-4 direct'!$A$14:$B$14</c:f>
              <c:strCache>
                <c:ptCount val="1"/>
                <c:pt idx="0">
                  <c:v>Rendement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'MEGA 2220-4 direct'!$C$7:$BA$7</c:f>
              <c:numCache/>
            </c:numRef>
          </c:xVal>
          <c:yVal>
            <c:numRef>
              <c:f>'MEGA 2220-4 direct'!$C$14:$BB$14</c:f>
              <c:numCache/>
            </c:numRef>
          </c:yVal>
          <c:smooth val="1"/>
        </c:ser>
        <c:axId val="42468649"/>
        <c:axId val="46673522"/>
      </c:scatterChart>
      <c:valAx>
        <c:axId val="42468649"/>
        <c:scaling>
          <c:orientation val="minMax"/>
          <c:max val="5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46673522"/>
        <c:crosses val="autoZero"/>
        <c:crossBetween val="midCat"/>
        <c:dispUnits/>
        <c:majorUnit val="10"/>
        <c:minorUnit val="1"/>
      </c:valAx>
      <c:valAx>
        <c:axId val="466735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686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latin typeface="Arial"/>
                <a:ea typeface="Arial"/>
                <a:cs typeface="Arial"/>
              </a:rPr>
              <a:t>Détermination du point de fonctionnement</a:t>
            </a:r>
          </a:p>
        </c:rich>
      </c:tx>
      <c:layout>
        <c:manualLayout>
          <c:xMode val="factor"/>
          <c:yMode val="factor"/>
          <c:x val="-0.002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195"/>
          <c:w val="0.89875"/>
          <c:h val="0.7625"/>
        </c:manualLayout>
      </c:layout>
      <c:scatterChart>
        <c:scatterStyle val="lineMarker"/>
        <c:varyColors val="0"/>
        <c:ser>
          <c:idx val="1"/>
          <c:order val="0"/>
          <c:tx>
            <c:strRef>
              <c:f>'Calcul Puissance hélice'!$A$23</c:f>
              <c:strCache>
                <c:ptCount val="1"/>
                <c:pt idx="0">
                  <c:v>10x6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'Calcul Puissance hélice'!$D$23:$X$23</c:f>
              <c:numCache>
                <c:ptCount val="21"/>
                <c:pt idx="0">
                  <c:v>5.859375000000002</c:v>
                </c:pt>
                <c:pt idx="1">
                  <c:v>9.304470486111114</c:v>
                </c:pt>
                <c:pt idx="2">
                  <c:v>13.888888888888893</c:v>
                </c:pt>
                <c:pt idx="3">
                  <c:v>19.775390625000007</c:v>
                </c:pt>
                <c:pt idx="4">
                  <c:v>27.126736111111118</c:v>
                </c:pt>
                <c:pt idx="5">
                  <c:v>39.14108615451391</c:v>
                </c:pt>
                <c:pt idx="6">
                  <c:v>52.98190646701391</c:v>
                </c:pt>
                <c:pt idx="7">
                  <c:v>56.88888888888892</c:v>
                </c:pt>
                <c:pt idx="8">
                  <c:v>74.43576388888891</c:v>
                </c:pt>
                <c:pt idx="9">
                  <c:v>91.55273437500003</c:v>
                </c:pt>
                <c:pt idx="10">
                  <c:v>111.11111111111114</c:v>
                </c:pt>
                <c:pt idx="11">
                  <c:v>133.2736545138889</c:v>
                </c:pt>
                <c:pt idx="12">
                  <c:v>158.20312500000006</c:v>
                </c:pt>
                <c:pt idx="13">
                  <c:v>186.06228298611117</c:v>
                </c:pt>
                <c:pt idx="14">
                  <c:v>217.01388888888894</c:v>
                </c:pt>
                <c:pt idx="15">
                  <c:v>251.22070312500009</c:v>
                </c:pt>
                <c:pt idx="16">
                  <c:v>288.8454861111112</c:v>
                </c:pt>
                <c:pt idx="17">
                  <c:v>330.05099826388897</c:v>
                </c:pt>
                <c:pt idx="18">
                  <c:v>375.0000000000001</c:v>
                </c:pt>
                <c:pt idx="19">
                  <c:v>423.85525173611126</c:v>
                </c:pt>
                <c:pt idx="20">
                  <c:v>476.779513888889</c:v>
                </c:pt>
              </c:numCache>
            </c:numRef>
          </c:xVal>
          <c:yVal>
            <c:numRef>
              <c:f>'Calcul Puissance hélice'!$D$6:$X$6</c:f>
              <c:numCache>
                <c:ptCount val="21"/>
                <c:pt idx="0">
                  <c:v>3000</c:v>
                </c:pt>
                <c:pt idx="1">
                  <c:v>3500</c:v>
                </c:pt>
                <c:pt idx="2">
                  <c:v>4000</c:v>
                </c:pt>
                <c:pt idx="3">
                  <c:v>4500</c:v>
                </c:pt>
                <c:pt idx="4">
                  <c:v>5000</c:v>
                </c:pt>
                <c:pt idx="5">
                  <c:v>5650</c:v>
                </c:pt>
                <c:pt idx="6">
                  <c:v>6250</c:v>
                </c:pt>
                <c:pt idx="7">
                  <c:v>6400</c:v>
                </c:pt>
                <c:pt idx="8">
                  <c:v>7000</c:v>
                </c:pt>
                <c:pt idx="9">
                  <c:v>7500</c:v>
                </c:pt>
                <c:pt idx="10">
                  <c:v>8000</c:v>
                </c:pt>
                <c:pt idx="11">
                  <c:v>8500</c:v>
                </c:pt>
                <c:pt idx="12">
                  <c:v>9000</c:v>
                </c:pt>
                <c:pt idx="13">
                  <c:v>9500</c:v>
                </c:pt>
                <c:pt idx="14">
                  <c:v>10000</c:v>
                </c:pt>
                <c:pt idx="15">
                  <c:v>10500</c:v>
                </c:pt>
                <c:pt idx="16">
                  <c:v>11000</c:v>
                </c:pt>
                <c:pt idx="17">
                  <c:v>11500</c:v>
                </c:pt>
                <c:pt idx="18">
                  <c:v>12000</c:v>
                </c:pt>
                <c:pt idx="19">
                  <c:v>12500</c:v>
                </c:pt>
                <c:pt idx="20">
                  <c:v>13000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'Calcul Puissance hélice'!$A$25</c:f>
              <c:strCache>
                <c:ptCount val="1"/>
                <c:pt idx="0">
                  <c:v>11x6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"/>
            <c:spPr>
              <a:ln w="25400">
                <a:solidFill>
                  <a:srgbClr val="FF00FF"/>
                </a:solidFill>
                <a:prstDash val="dash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'Calcul Puissance hélice'!$D$25:$X$25</c:f>
              <c:numCache>
                <c:ptCount val="21"/>
                <c:pt idx="0">
                  <c:v>8.578710937499997</c:v>
                </c:pt>
                <c:pt idx="1">
                  <c:v>13.622675238715273</c:v>
                </c:pt>
                <c:pt idx="2">
                  <c:v>20.334722222222215</c:v>
                </c:pt>
                <c:pt idx="3">
                  <c:v>28.95314941406249</c:v>
                </c:pt>
                <c:pt idx="4">
                  <c:v>39.716254340277764</c:v>
                </c:pt>
                <c:pt idx="5">
                  <c:v>57.30646423882377</c:v>
                </c:pt>
                <c:pt idx="6">
                  <c:v>77.57080925835501</c:v>
                </c:pt>
                <c:pt idx="7">
                  <c:v>83.29102222222221</c:v>
                </c:pt>
                <c:pt idx="8">
                  <c:v>108.98140190972218</c:v>
                </c:pt>
                <c:pt idx="9">
                  <c:v>134.04235839843744</c:v>
                </c:pt>
                <c:pt idx="10">
                  <c:v>162.67777777777772</c:v>
                </c:pt>
                <c:pt idx="11">
                  <c:v>195.12595757378466</c:v>
                </c:pt>
                <c:pt idx="12">
                  <c:v>231.62519531249993</c:v>
                </c:pt>
                <c:pt idx="13">
                  <c:v>272.4137885199652</c:v>
                </c:pt>
                <c:pt idx="14">
                  <c:v>317.7300347222221</c:v>
                </c:pt>
                <c:pt idx="15">
                  <c:v>367.81223144531236</c:v>
                </c:pt>
                <c:pt idx="16">
                  <c:v>422.89867621527765</c:v>
                </c:pt>
                <c:pt idx="17">
                  <c:v>483.22766655815957</c:v>
                </c:pt>
                <c:pt idx="18">
                  <c:v>549.0374999999998</c:v>
                </c:pt>
                <c:pt idx="19">
                  <c:v>620.5664740668401</c:v>
                </c:pt>
                <c:pt idx="20">
                  <c:v>698.0528862847219</c:v>
                </c:pt>
              </c:numCache>
            </c:numRef>
          </c:xVal>
          <c:yVal>
            <c:numRef>
              <c:f>'Calcul Puissance hélice'!$D$6:$X$6</c:f>
              <c:numCache>
                <c:ptCount val="21"/>
                <c:pt idx="0">
                  <c:v>3000</c:v>
                </c:pt>
                <c:pt idx="1">
                  <c:v>3500</c:v>
                </c:pt>
                <c:pt idx="2">
                  <c:v>4000</c:v>
                </c:pt>
                <c:pt idx="3">
                  <c:v>4500</c:v>
                </c:pt>
                <c:pt idx="4">
                  <c:v>5000</c:v>
                </c:pt>
                <c:pt idx="5">
                  <c:v>5650</c:v>
                </c:pt>
                <c:pt idx="6">
                  <c:v>6250</c:v>
                </c:pt>
                <c:pt idx="7">
                  <c:v>6400</c:v>
                </c:pt>
                <c:pt idx="8">
                  <c:v>7000</c:v>
                </c:pt>
                <c:pt idx="9">
                  <c:v>7500</c:v>
                </c:pt>
                <c:pt idx="10">
                  <c:v>8000</c:v>
                </c:pt>
                <c:pt idx="11">
                  <c:v>8500</c:v>
                </c:pt>
                <c:pt idx="12">
                  <c:v>9000</c:v>
                </c:pt>
                <c:pt idx="13">
                  <c:v>9500</c:v>
                </c:pt>
                <c:pt idx="14">
                  <c:v>10000</c:v>
                </c:pt>
                <c:pt idx="15">
                  <c:v>10500</c:v>
                </c:pt>
                <c:pt idx="16">
                  <c:v>11000</c:v>
                </c:pt>
                <c:pt idx="17">
                  <c:v>11500</c:v>
                </c:pt>
                <c:pt idx="18">
                  <c:v>12000</c:v>
                </c:pt>
                <c:pt idx="19">
                  <c:v>12500</c:v>
                </c:pt>
                <c:pt idx="20">
                  <c:v>13000</c:v>
                </c:pt>
              </c:numCache>
            </c:numRef>
          </c:yVal>
          <c:smooth val="0"/>
        </c:ser>
        <c:ser>
          <c:idx val="5"/>
          <c:order val="2"/>
          <c:tx>
            <c:v>puissance à l'arbre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'MEGA 2220-4 direct'!$C$16:$BA$16</c:f>
              <c:numCache/>
            </c:numRef>
          </c:xVal>
          <c:yVal>
            <c:numRef>
              <c:f>'MEGA 2220-4 direct'!$C$18:$BA$18</c:f>
              <c:numCache/>
            </c:numRef>
          </c:yVal>
          <c:smooth val="0"/>
        </c:ser>
        <c:ser>
          <c:idx val="0"/>
          <c:order val="3"/>
          <c:tx>
            <c:v>puissance électrique consommée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'MEGA 2220-4 direct'!$C$15:$BA$15</c:f>
              <c:numCache/>
            </c:numRef>
          </c:xVal>
          <c:yVal>
            <c:numRef>
              <c:f>'MEGA 2220-4 direct'!$C$18:$BA$18</c:f>
              <c:numCache/>
            </c:numRef>
          </c:yVal>
          <c:smooth val="0"/>
        </c:ser>
        <c:ser>
          <c:idx val="3"/>
          <c:order val="4"/>
          <c:tx>
            <c:strRef>
              <c:f>'Calcul Puissance hélice'!$A$28</c:f>
              <c:strCache>
                <c:ptCount val="1"/>
                <c:pt idx="0">
                  <c:v>11x6,5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'Calcul Puissance hélice'!$D$28:$X$28</c:f>
              <c:numCache>
                <c:ptCount val="21"/>
                <c:pt idx="0">
                  <c:v>9.293603515624996</c:v>
                </c:pt>
                <c:pt idx="1">
                  <c:v>14.757898175274878</c:v>
                </c:pt>
                <c:pt idx="2">
                  <c:v>22.029282407407397</c:v>
                </c:pt>
                <c:pt idx="3">
                  <c:v>31.36591186523436</c:v>
                </c:pt>
                <c:pt idx="4">
                  <c:v>43.025942201967574</c:v>
                </c:pt>
                <c:pt idx="5">
                  <c:v>62.08200292539241</c:v>
                </c:pt>
                <c:pt idx="6">
                  <c:v>84.03504336321791</c:v>
                </c:pt>
                <c:pt idx="7">
                  <c:v>90.23194074074073</c:v>
                </c:pt>
                <c:pt idx="8">
                  <c:v>118.06318540219903</c:v>
                </c:pt>
                <c:pt idx="9">
                  <c:v>145.21255493164057</c:v>
                </c:pt>
                <c:pt idx="10">
                  <c:v>176.23425925925918</c:v>
                </c:pt>
                <c:pt idx="11">
                  <c:v>211.3864540382667</c:v>
                </c:pt>
                <c:pt idx="12">
                  <c:v>250.92729492187487</c:v>
                </c:pt>
                <c:pt idx="13">
                  <c:v>295.1149375632956</c:v>
                </c:pt>
                <c:pt idx="14">
                  <c:v>344.2075376157406</c:v>
                </c:pt>
                <c:pt idx="15">
                  <c:v>398.46325073242167</c:v>
                </c:pt>
                <c:pt idx="16">
                  <c:v>458.1402325665507</c:v>
                </c:pt>
                <c:pt idx="17">
                  <c:v>523.4966387713395</c:v>
                </c:pt>
                <c:pt idx="18">
                  <c:v>594.7906249999997</c:v>
                </c:pt>
                <c:pt idx="19">
                  <c:v>672.2803469057433</c:v>
                </c:pt>
                <c:pt idx="20">
                  <c:v>756.2239601417821</c:v>
                </c:pt>
              </c:numCache>
            </c:numRef>
          </c:xVal>
          <c:yVal>
            <c:numRef>
              <c:f>'Calcul Puissance hélice'!$D$6:$X$6</c:f>
              <c:numCache>
                <c:ptCount val="21"/>
                <c:pt idx="0">
                  <c:v>3000</c:v>
                </c:pt>
                <c:pt idx="1">
                  <c:v>3500</c:v>
                </c:pt>
                <c:pt idx="2">
                  <c:v>4000</c:v>
                </c:pt>
                <c:pt idx="3">
                  <c:v>4500</c:v>
                </c:pt>
                <c:pt idx="4">
                  <c:v>5000</c:v>
                </c:pt>
                <c:pt idx="5">
                  <c:v>5650</c:v>
                </c:pt>
                <c:pt idx="6">
                  <c:v>6250</c:v>
                </c:pt>
                <c:pt idx="7">
                  <c:v>6400</c:v>
                </c:pt>
                <c:pt idx="8">
                  <c:v>7000</c:v>
                </c:pt>
                <c:pt idx="9">
                  <c:v>7500</c:v>
                </c:pt>
                <c:pt idx="10">
                  <c:v>8000</c:v>
                </c:pt>
                <c:pt idx="11">
                  <c:v>8500</c:v>
                </c:pt>
                <c:pt idx="12">
                  <c:v>9000</c:v>
                </c:pt>
                <c:pt idx="13">
                  <c:v>9500</c:v>
                </c:pt>
                <c:pt idx="14">
                  <c:v>10000</c:v>
                </c:pt>
                <c:pt idx="15">
                  <c:v>10500</c:v>
                </c:pt>
                <c:pt idx="16">
                  <c:v>11000</c:v>
                </c:pt>
                <c:pt idx="17">
                  <c:v>11500</c:v>
                </c:pt>
                <c:pt idx="18">
                  <c:v>12000</c:v>
                </c:pt>
                <c:pt idx="19">
                  <c:v>12500</c:v>
                </c:pt>
                <c:pt idx="20">
                  <c:v>13000</c:v>
                </c:pt>
              </c:numCache>
            </c:numRef>
          </c:yVal>
          <c:smooth val="0"/>
        </c:ser>
        <c:axId val="17408515"/>
        <c:axId val="22458908"/>
      </c:scatterChart>
      <c:valAx>
        <c:axId val="17408515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Puissance W
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458908"/>
        <c:crosses val="autoZero"/>
        <c:crossBetween val="midCat"/>
        <c:dispUnits/>
      </c:valAx>
      <c:valAx>
        <c:axId val="22458908"/>
        <c:scaling>
          <c:orientation val="minMax"/>
          <c:max val="1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Vitesse de rotation
(réducté)</a:t>
                </a:r>
              </a:p>
            </c:rich>
          </c:tx>
          <c:layout>
            <c:manualLayout>
              <c:xMode val="factor"/>
              <c:yMode val="factor"/>
              <c:x val="-0.008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408515"/>
        <c:crosses val="autoZero"/>
        <c:crossBetween val="midCat"/>
        <c:dispUnits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625"/>
          <c:y val="0.889"/>
          <c:w val="0.71325"/>
          <c:h val="0.10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785"/>
          <c:w val="0.885"/>
          <c:h val="0.91275"/>
        </c:manualLayout>
      </c:layout>
      <c:lineChart>
        <c:grouping val="stacked"/>
        <c:varyColors val="0"/>
        <c:ser>
          <c:idx val="3"/>
          <c:order val="0"/>
          <c:tx>
            <c:strRef>
              <c:f>'estimation Vz'!$A$17</c:f>
              <c:strCache>
                <c:ptCount val="1"/>
                <c:pt idx="0">
                  <c:v>Potentiel d'altitude (m)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'estimation Vz'!$B$6:$H$6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'estimation Vz'!$B$17:$H$17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803581"/>
        <c:axId val="7232230"/>
      </c:lineChart>
      <c:lineChart>
        <c:grouping val="standard"/>
        <c:varyColors val="0"/>
        <c:ser>
          <c:idx val="4"/>
          <c:order val="1"/>
          <c:tx>
            <c:strRef>
              <c:f>'estimation Vz'!$A$18</c:f>
              <c:strCache>
                <c:ptCount val="1"/>
                <c:pt idx="0">
                  <c:v>Durée de plané air calme (min)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'estimation Vz'!$B$6:$H$6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'estimation Vz'!$B$18:$H$18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65090071"/>
        <c:axId val="48939728"/>
      </c:lineChart>
      <c:catAx>
        <c:axId val="803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232230"/>
        <c:crosses val="autoZero"/>
        <c:auto val="1"/>
        <c:lblOffset val="100"/>
        <c:noMultiLvlLbl val="0"/>
      </c:catAx>
      <c:valAx>
        <c:axId val="7232230"/>
        <c:scaling>
          <c:orientation val="minMax"/>
          <c:min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03581"/>
        <c:crossesAt val="1"/>
        <c:crossBetween val="between"/>
        <c:dispUnits/>
      </c:valAx>
      <c:catAx>
        <c:axId val="65090071"/>
        <c:scaling>
          <c:orientation val="minMax"/>
        </c:scaling>
        <c:axPos val="b"/>
        <c:delete val="1"/>
        <c:majorTickMark val="in"/>
        <c:minorTickMark val="none"/>
        <c:tickLblPos val="nextTo"/>
        <c:crossAx val="48939728"/>
        <c:crosses val="autoZero"/>
        <c:auto val="1"/>
        <c:lblOffset val="100"/>
        <c:noMultiLvlLbl val="0"/>
      </c:catAx>
      <c:valAx>
        <c:axId val="48939728"/>
        <c:scaling>
          <c:orientation val="minMax"/>
          <c:max val="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65090071"/>
        <c:crosses val="max"/>
        <c:crossBetween val="between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7"/>
          <c:y val="0.71525"/>
          <c:w val="0.37825"/>
          <c:h val="0.169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785"/>
          <c:w val="0.883"/>
          <c:h val="0.91275"/>
        </c:manualLayout>
      </c:layout>
      <c:lineChart>
        <c:grouping val="stacked"/>
        <c:varyColors val="0"/>
        <c:ser>
          <c:idx val="3"/>
          <c:order val="0"/>
          <c:tx>
            <c:strRef>
              <c:f>'estimation Vz'!$A$15</c:f>
              <c:strCache>
                <c:ptCount val="1"/>
                <c:pt idx="0">
                  <c:v>Vz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'estimation Vz'!$B$6:$H$6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'estimation Vz'!$B$15:$H$15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37804369"/>
        <c:axId val="4695002"/>
      </c:lineChart>
      <c:lineChart>
        <c:grouping val="standard"/>
        <c:varyColors val="0"/>
        <c:ser>
          <c:idx val="4"/>
          <c:order val="1"/>
          <c:tx>
            <c:strRef>
              <c:f>'estimation Vz'!$A$18</c:f>
              <c:strCache>
                <c:ptCount val="1"/>
                <c:pt idx="0">
                  <c:v>Durée de plané air calme (min)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'estimation Vz'!$B$6:$H$6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'estimation Vz'!$B$18:$H$18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42255019"/>
        <c:axId val="44750852"/>
      </c:lineChart>
      <c:catAx>
        <c:axId val="37804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4695002"/>
        <c:crosses val="autoZero"/>
        <c:auto val="1"/>
        <c:lblOffset val="100"/>
        <c:noMultiLvlLbl val="0"/>
      </c:catAx>
      <c:valAx>
        <c:axId val="46950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37804369"/>
        <c:crossesAt val="1"/>
        <c:crossBetween val="between"/>
        <c:dispUnits/>
      </c:valAx>
      <c:catAx>
        <c:axId val="42255019"/>
        <c:scaling>
          <c:orientation val="minMax"/>
        </c:scaling>
        <c:axPos val="b"/>
        <c:delete val="1"/>
        <c:majorTickMark val="in"/>
        <c:minorTickMark val="none"/>
        <c:tickLblPos val="nextTo"/>
        <c:crossAx val="44750852"/>
        <c:crosses val="autoZero"/>
        <c:auto val="1"/>
        <c:lblOffset val="100"/>
        <c:noMultiLvlLbl val="0"/>
      </c:catAx>
      <c:valAx>
        <c:axId val="44750852"/>
        <c:scaling>
          <c:orientation val="minMax"/>
          <c:max val="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42255019"/>
        <c:crosses val="max"/>
        <c:crossBetween val="between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25"/>
          <c:y val="0.7355"/>
          <c:w val="0.40225"/>
          <c:h val="0.169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2825"/>
          <c:w val="0.937"/>
          <c:h val="0.93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'MEGA 2230-4 direct'!$A$15:$B$15</c:f>
              <c:strCache>
                <c:ptCount val="1"/>
                <c:pt idx="0">
                  <c:v>P électrique consommée W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'MEGA 2230-4 direct'!$C$7:$BA$7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'MEGA 2230-4 direct'!$C$15:$BB$15</c:f>
              <c:numCache>
                <c:ptCount val="52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'MEGA 2230-4 direct'!$A$16:$B$16</c:f>
              <c:strCache>
                <c:ptCount val="1"/>
                <c:pt idx="0">
                  <c:v>P mécanique à l'arbre moteur W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'MEGA 2230-4 direct'!$C$7:$BA$7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'MEGA 2230-4 direct'!$C$16:$BB$16</c:f>
              <c:numCache>
                <c:ptCount val="52"/>
                <c:pt idx="1">
                  <c:v>0</c:v>
                </c:pt>
                <c:pt idx="2">
                  <c:v>7.904000000000001</c:v>
                </c:pt>
                <c:pt idx="3">
                  <c:v>17.676000000000002</c:v>
                </c:pt>
                <c:pt idx="4">
                  <c:v>27.328000000000003</c:v>
                </c:pt>
                <c:pt idx="5">
                  <c:v>36.85999999999999</c:v>
                </c:pt>
                <c:pt idx="6">
                  <c:v>46.272000000000006</c:v>
                </c:pt>
                <c:pt idx="7">
                  <c:v>55.56399999999999</c:v>
                </c:pt>
                <c:pt idx="8">
                  <c:v>64.73599999999999</c:v>
                </c:pt>
                <c:pt idx="9">
                  <c:v>73.78800000000001</c:v>
                </c:pt>
                <c:pt idx="10">
                  <c:v>82.72000000000001</c:v>
                </c:pt>
                <c:pt idx="11">
                  <c:v>91.53200000000001</c:v>
                </c:pt>
                <c:pt idx="12">
                  <c:v>100.22400000000002</c:v>
                </c:pt>
                <c:pt idx="13">
                  <c:v>108.79600000000002</c:v>
                </c:pt>
                <c:pt idx="14">
                  <c:v>117.24799999999999</c:v>
                </c:pt>
                <c:pt idx="15">
                  <c:v>125.58</c:v>
                </c:pt>
                <c:pt idx="16">
                  <c:v>133.792</c:v>
                </c:pt>
                <c:pt idx="17">
                  <c:v>141.88400000000001</c:v>
                </c:pt>
                <c:pt idx="18">
                  <c:v>149.856</c:v>
                </c:pt>
                <c:pt idx="19">
                  <c:v>157.708</c:v>
                </c:pt>
                <c:pt idx="20">
                  <c:v>165.44000000000003</c:v>
                </c:pt>
                <c:pt idx="21">
                  <c:v>173.05200000000002</c:v>
                </c:pt>
                <c:pt idx="22">
                  <c:v>180.544</c:v>
                </c:pt>
                <c:pt idx="23">
                  <c:v>187.91600000000003</c:v>
                </c:pt>
                <c:pt idx="24">
                  <c:v>195.16800000000003</c:v>
                </c:pt>
                <c:pt idx="25">
                  <c:v>202.3</c:v>
                </c:pt>
                <c:pt idx="26">
                  <c:v>209.31199999999998</c:v>
                </c:pt>
                <c:pt idx="27">
                  <c:v>216.204</c:v>
                </c:pt>
                <c:pt idx="28">
                  <c:v>222.97600000000003</c:v>
                </c:pt>
                <c:pt idx="29">
                  <c:v>229.62799999999996</c:v>
                </c:pt>
                <c:pt idx="30">
                  <c:v>236.16</c:v>
                </c:pt>
                <c:pt idx="31">
                  <c:v>242.572</c:v>
                </c:pt>
                <c:pt idx="32">
                  <c:v>248.864</c:v>
                </c:pt>
                <c:pt idx="33">
                  <c:v>255.03599999999997</c:v>
                </c:pt>
                <c:pt idx="34">
                  <c:v>261.08799999999997</c:v>
                </c:pt>
                <c:pt idx="35">
                  <c:v>267.02</c:v>
                </c:pt>
                <c:pt idx="36">
                  <c:v>272.832</c:v>
                </c:pt>
                <c:pt idx="37">
                  <c:v>278.524</c:v>
                </c:pt>
                <c:pt idx="38">
                  <c:v>284.096</c:v>
                </c:pt>
                <c:pt idx="39">
                  <c:v>289.548</c:v>
                </c:pt>
                <c:pt idx="40">
                  <c:v>294.87999999999994</c:v>
                </c:pt>
                <c:pt idx="41">
                  <c:v>300.092</c:v>
                </c:pt>
                <c:pt idx="42">
                  <c:v>305.18399999999997</c:v>
                </c:pt>
                <c:pt idx="43">
                  <c:v>310.1559999999999</c:v>
                </c:pt>
                <c:pt idx="44">
                  <c:v>315.008</c:v>
                </c:pt>
                <c:pt idx="45">
                  <c:v>319.74</c:v>
                </c:pt>
                <c:pt idx="46">
                  <c:v>324.352</c:v>
                </c:pt>
                <c:pt idx="47">
                  <c:v>328.844</c:v>
                </c:pt>
                <c:pt idx="48">
                  <c:v>333.216</c:v>
                </c:pt>
                <c:pt idx="49">
                  <c:v>337.46799999999996</c:v>
                </c:pt>
                <c:pt idx="50">
                  <c:v>341.6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'MEGA 2230-4 direct'!$A$17</c:f>
              <c:strCache>
                <c:ptCount val="1"/>
                <c:pt idx="0">
                  <c:v>Puissance sortie réducté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'MEGA 2230-4 direct'!$C$7:$BA$7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'MEGA 2230-4 direct'!$C$17:$BB$17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7.904000000000001</c:v>
                </c:pt>
                <c:pt idx="3">
                  <c:v>17.676000000000002</c:v>
                </c:pt>
                <c:pt idx="4">
                  <c:v>27.328000000000003</c:v>
                </c:pt>
                <c:pt idx="5">
                  <c:v>36.85999999999999</c:v>
                </c:pt>
                <c:pt idx="6">
                  <c:v>46.272000000000006</c:v>
                </c:pt>
                <c:pt idx="7">
                  <c:v>55.56399999999999</c:v>
                </c:pt>
                <c:pt idx="8">
                  <c:v>64.73599999999999</c:v>
                </c:pt>
                <c:pt idx="9">
                  <c:v>73.78800000000001</c:v>
                </c:pt>
                <c:pt idx="10">
                  <c:v>82.72000000000001</c:v>
                </c:pt>
                <c:pt idx="11">
                  <c:v>91.53200000000001</c:v>
                </c:pt>
                <c:pt idx="12">
                  <c:v>100.22400000000002</c:v>
                </c:pt>
                <c:pt idx="13">
                  <c:v>108.79600000000002</c:v>
                </c:pt>
                <c:pt idx="14">
                  <c:v>117.24799999999999</c:v>
                </c:pt>
                <c:pt idx="15">
                  <c:v>125.58</c:v>
                </c:pt>
                <c:pt idx="16">
                  <c:v>133.792</c:v>
                </c:pt>
                <c:pt idx="17">
                  <c:v>141.88400000000001</c:v>
                </c:pt>
                <c:pt idx="18">
                  <c:v>149.856</c:v>
                </c:pt>
                <c:pt idx="19">
                  <c:v>157.708</c:v>
                </c:pt>
                <c:pt idx="20">
                  <c:v>165.44000000000003</c:v>
                </c:pt>
                <c:pt idx="21">
                  <c:v>173.05200000000002</c:v>
                </c:pt>
                <c:pt idx="22">
                  <c:v>180.544</c:v>
                </c:pt>
                <c:pt idx="23">
                  <c:v>187.91600000000003</c:v>
                </c:pt>
                <c:pt idx="24">
                  <c:v>195.16800000000003</c:v>
                </c:pt>
                <c:pt idx="25">
                  <c:v>202.3</c:v>
                </c:pt>
                <c:pt idx="26">
                  <c:v>209.31199999999998</c:v>
                </c:pt>
                <c:pt idx="27">
                  <c:v>216.204</c:v>
                </c:pt>
                <c:pt idx="28">
                  <c:v>222.97600000000003</c:v>
                </c:pt>
                <c:pt idx="29">
                  <c:v>229.62799999999996</c:v>
                </c:pt>
                <c:pt idx="30">
                  <c:v>236.16</c:v>
                </c:pt>
                <c:pt idx="31">
                  <c:v>242.572</c:v>
                </c:pt>
                <c:pt idx="32">
                  <c:v>248.864</c:v>
                </c:pt>
                <c:pt idx="33">
                  <c:v>255.03599999999997</c:v>
                </c:pt>
                <c:pt idx="34">
                  <c:v>261.08799999999997</c:v>
                </c:pt>
                <c:pt idx="35">
                  <c:v>267.02</c:v>
                </c:pt>
                <c:pt idx="36">
                  <c:v>272.832</c:v>
                </c:pt>
                <c:pt idx="37">
                  <c:v>278.524</c:v>
                </c:pt>
                <c:pt idx="38">
                  <c:v>284.096</c:v>
                </c:pt>
                <c:pt idx="39">
                  <c:v>289.548</c:v>
                </c:pt>
                <c:pt idx="40">
                  <c:v>294.87999999999994</c:v>
                </c:pt>
                <c:pt idx="41">
                  <c:v>300.092</c:v>
                </c:pt>
                <c:pt idx="42">
                  <c:v>305.18399999999997</c:v>
                </c:pt>
                <c:pt idx="43">
                  <c:v>310.1559999999999</c:v>
                </c:pt>
                <c:pt idx="44">
                  <c:v>315.008</c:v>
                </c:pt>
                <c:pt idx="45">
                  <c:v>319.74</c:v>
                </c:pt>
                <c:pt idx="46">
                  <c:v>324.352</c:v>
                </c:pt>
                <c:pt idx="47">
                  <c:v>328.844</c:v>
                </c:pt>
                <c:pt idx="48">
                  <c:v>333.216</c:v>
                </c:pt>
                <c:pt idx="49">
                  <c:v>337.46799999999996</c:v>
                </c:pt>
                <c:pt idx="50">
                  <c:v>341.6</c:v>
                </c:pt>
              </c:numCache>
            </c:numRef>
          </c:yVal>
          <c:smooth val="1"/>
        </c:ser>
        <c:axId val="104485"/>
        <c:axId val="940366"/>
      </c:scatterChart>
      <c:valAx>
        <c:axId val="104485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940366"/>
        <c:crosses val="autoZero"/>
        <c:crossBetween val="midCat"/>
        <c:dispUnits/>
        <c:majorUnit val="10"/>
        <c:minorUnit val="1"/>
      </c:valAx>
      <c:valAx>
        <c:axId val="940366"/>
        <c:scaling>
          <c:orientation val="minMax"/>
          <c:max val="400"/>
          <c:min val="0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044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89"/>
          <c:y val="0"/>
          <c:w val="0.69925"/>
          <c:h val="0.2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'MEGA 2230-4 direct'!$A$18:$B$18</c:f>
              <c:strCache>
                <c:ptCount val="1"/>
                <c:pt idx="0">
                  <c:v>VRot avec réduction 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'MEGA 2230-4 direct'!$C$7:$BA$7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'MEGA 2230-4 direct'!$C$18:$BB$18</c:f>
              <c:numCache>
                <c:ptCount val="52"/>
                <c:pt idx="0">
                  <c:v>9000</c:v>
                </c:pt>
                <c:pt idx="1">
                  <c:v>8946</c:v>
                </c:pt>
                <c:pt idx="2">
                  <c:v>8892</c:v>
                </c:pt>
                <c:pt idx="3">
                  <c:v>8838</c:v>
                </c:pt>
                <c:pt idx="4">
                  <c:v>8784</c:v>
                </c:pt>
                <c:pt idx="5">
                  <c:v>8730</c:v>
                </c:pt>
                <c:pt idx="6">
                  <c:v>8676</c:v>
                </c:pt>
                <c:pt idx="7">
                  <c:v>8622</c:v>
                </c:pt>
                <c:pt idx="8">
                  <c:v>8568</c:v>
                </c:pt>
                <c:pt idx="9">
                  <c:v>8514</c:v>
                </c:pt>
                <c:pt idx="10">
                  <c:v>8460</c:v>
                </c:pt>
                <c:pt idx="11">
                  <c:v>8406</c:v>
                </c:pt>
                <c:pt idx="12">
                  <c:v>8352</c:v>
                </c:pt>
                <c:pt idx="13">
                  <c:v>8298</c:v>
                </c:pt>
                <c:pt idx="14">
                  <c:v>8244</c:v>
                </c:pt>
                <c:pt idx="15">
                  <c:v>8190</c:v>
                </c:pt>
                <c:pt idx="16">
                  <c:v>8135.999999999999</c:v>
                </c:pt>
                <c:pt idx="17">
                  <c:v>8082</c:v>
                </c:pt>
                <c:pt idx="18">
                  <c:v>8028</c:v>
                </c:pt>
                <c:pt idx="19">
                  <c:v>7973.999999999999</c:v>
                </c:pt>
                <c:pt idx="20">
                  <c:v>7920.000000000001</c:v>
                </c:pt>
                <c:pt idx="21">
                  <c:v>7866</c:v>
                </c:pt>
                <c:pt idx="22">
                  <c:v>7812</c:v>
                </c:pt>
                <c:pt idx="23">
                  <c:v>7758.000000000001</c:v>
                </c:pt>
                <c:pt idx="24">
                  <c:v>7704</c:v>
                </c:pt>
                <c:pt idx="25">
                  <c:v>7650</c:v>
                </c:pt>
                <c:pt idx="26">
                  <c:v>7596</c:v>
                </c:pt>
                <c:pt idx="27">
                  <c:v>7542.000000000001</c:v>
                </c:pt>
                <c:pt idx="28">
                  <c:v>7488</c:v>
                </c:pt>
                <c:pt idx="29">
                  <c:v>7434</c:v>
                </c:pt>
                <c:pt idx="30">
                  <c:v>7379.999999999999</c:v>
                </c:pt>
                <c:pt idx="31">
                  <c:v>7326.000000000001</c:v>
                </c:pt>
                <c:pt idx="32">
                  <c:v>7272</c:v>
                </c:pt>
                <c:pt idx="33">
                  <c:v>7218</c:v>
                </c:pt>
                <c:pt idx="34">
                  <c:v>7164</c:v>
                </c:pt>
                <c:pt idx="35">
                  <c:v>7110</c:v>
                </c:pt>
                <c:pt idx="36">
                  <c:v>7056</c:v>
                </c:pt>
                <c:pt idx="37">
                  <c:v>7002</c:v>
                </c:pt>
                <c:pt idx="38">
                  <c:v>6948.000000000001</c:v>
                </c:pt>
                <c:pt idx="39">
                  <c:v>6894</c:v>
                </c:pt>
                <c:pt idx="40">
                  <c:v>6840</c:v>
                </c:pt>
                <c:pt idx="41">
                  <c:v>6786</c:v>
                </c:pt>
                <c:pt idx="42">
                  <c:v>6732</c:v>
                </c:pt>
                <c:pt idx="43">
                  <c:v>6678</c:v>
                </c:pt>
                <c:pt idx="44">
                  <c:v>6624</c:v>
                </c:pt>
                <c:pt idx="45">
                  <c:v>6570.000000000001</c:v>
                </c:pt>
                <c:pt idx="46">
                  <c:v>6516</c:v>
                </c:pt>
                <c:pt idx="47">
                  <c:v>6462</c:v>
                </c:pt>
                <c:pt idx="48">
                  <c:v>6408</c:v>
                </c:pt>
                <c:pt idx="49">
                  <c:v>6354</c:v>
                </c:pt>
                <c:pt idx="50">
                  <c:v>6300</c:v>
                </c:pt>
              </c:numCache>
            </c:numRef>
          </c:yVal>
          <c:smooth val="0"/>
        </c:ser>
        <c:axId val="8463295"/>
        <c:axId val="9060792"/>
      </c:scatterChart>
      <c:valAx>
        <c:axId val="8463295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Intensité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9060792"/>
        <c:crosses val="autoZero"/>
        <c:crossBetween val="midCat"/>
        <c:dispUnits/>
        <c:majorUnit val="10"/>
        <c:minorUnit val="1"/>
      </c:valAx>
      <c:valAx>
        <c:axId val="9060792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Vitesse de rotation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lgDashDot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84632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3175"/>
          <c:w val="0.97275"/>
          <c:h val="0.81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'MEGA 2230-4 direct'!$A$14:$B$14</c:f>
              <c:strCache>
                <c:ptCount val="1"/>
                <c:pt idx="0">
                  <c:v>Rendement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'MEGA 2230-4 direct'!$C$7:$BA$7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'MEGA 2230-4 direct'!$C$14:$BB$14</c:f>
              <c:numCache>
                <c:ptCount val="52"/>
                <c:pt idx="1">
                  <c:v>0</c:v>
                </c:pt>
                <c:pt idx="2">
                  <c:v>39.52</c:v>
                </c:pt>
                <c:pt idx="3">
                  <c:v>58.92000000000001</c:v>
                </c:pt>
                <c:pt idx="4">
                  <c:v>68.32000000000001</c:v>
                </c:pt>
                <c:pt idx="5">
                  <c:v>73.71999999999998</c:v>
                </c:pt>
                <c:pt idx="6">
                  <c:v>77.12</c:v>
                </c:pt>
                <c:pt idx="7">
                  <c:v>79.37714285714286</c:v>
                </c:pt>
                <c:pt idx="8">
                  <c:v>80.91999999999999</c:v>
                </c:pt>
                <c:pt idx="9">
                  <c:v>81.98666666666668</c:v>
                </c:pt>
                <c:pt idx="10">
                  <c:v>82.72000000000001</c:v>
                </c:pt>
                <c:pt idx="11">
                  <c:v>83.2109090909091</c:v>
                </c:pt>
                <c:pt idx="12">
                  <c:v>83.52000000000001</c:v>
                </c:pt>
                <c:pt idx="13">
                  <c:v>83.68923076923079</c:v>
                </c:pt>
                <c:pt idx="14">
                  <c:v>83.74857142857142</c:v>
                </c:pt>
                <c:pt idx="15">
                  <c:v>83.72</c:v>
                </c:pt>
                <c:pt idx="16">
                  <c:v>83.62</c:v>
                </c:pt>
                <c:pt idx="17">
                  <c:v>83.46117647058824</c:v>
                </c:pt>
                <c:pt idx="18">
                  <c:v>83.25333333333333</c:v>
                </c:pt>
                <c:pt idx="19">
                  <c:v>83.00421052631579</c:v>
                </c:pt>
                <c:pt idx="20">
                  <c:v>82.72000000000001</c:v>
                </c:pt>
                <c:pt idx="21">
                  <c:v>82.4057142857143</c:v>
                </c:pt>
                <c:pt idx="22">
                  <c:v>82.06545454545456</c:v>
                </c:pt>
                <c:pt idx="23">
                  <c:v>81.70260869565219</c:v>
                </c:pt>
                <c:pt idx="24">
                  <c:v>81.32000000000001</c:v>
                </c:pt>
                <c:pt idx="25">
                  <c:v>80.92</c:v>
                </c:pt>
                <c:pt idx="26">
                  <c:v>80.50461538461538</c:v>
                </c:pt>
                <c:pt idx="27">
                  <c:v>80.07555555555557</c:v>
                </c:pt>
                <c:pt idx="28">
                  <c:v>79.63428571428572</c:v>
                </c:pt>
                <c:pt idx="29">
                  <c:v>79.18206896551723</c:v>
                </c:pt>
                <c:pt idx="30">
                  <c:v>78.72</c:v>
                </c:pt>
                <c:pt idx="31">
                  <c:v>78.24903225806452</c:v>
                </c:pt>
                <c:pt idx="32">
                  <c:v>77.77000000000001</c:v>
                </c:pt>
                <c:pt idx="33">
                  <c:v>77.28363636363636</c:v>
                </c:pt>
                <c:pt idx="34">
                  <c:v>76.79058823529411</c:v>
                </c:pt>
                <c:pt idx="35">
                  <c:v>76.29142857142857</c:v>
                </c:pt>
                <c:pt idx="36">
                  <c:v>75.78666666666666</c:v>
                </c:pt>
                <c:pt idx="37">
                  <c:v>75.27675675675675</c:v>
                </c:pt>
                <c:pt idx="38">
                  <c:v>74.76210526315789</c:v>
                </c:pt>
                <c:pt idx="39">
                  <c:v>74.24307692307693</c:v>
                </c:pt>
                <c:pt idx="40">
                  <c:v>73.71999999999998</c:v>
                </c:pt>
                <c:pt idx="41">
                  <c:v>73.19317073170731</c:v>
                </c:pt>
                <c:pt idx="42">
                  <c:v>72.66285714285713</c:v>
                </c:pt>
                <c:pt idx="43">
                  <c:v>72.12930232558138</c:v>
                </c:pt>
                <c:pt idx="44">
                  <c:v>71.59272727272726</c:v>
                </c:pt>
                <c:pt idx="45">
                  <c:v>71.05333333333334</c:v>
                </c:pt>
                <c:pt idx="46">
                  <c:v>70.51130434782608</c:v>
                </c:pt>
                <c:pt idx="47">
                  <c:v>69.9668085106383</c:v>
                </c:pt>
                <c:pt idx="48">
                  <c:v>69.42</c:v>
                </c:pt>
                <c:pt idx="49">
                  <c:v>68.87102040816326</c:v>
                </c:pt>
                <c:pt idx="50">
                  <c:v>68.32</c:v>
                </c:pt>
              </c:numCache>
            </c:numRef>
          </c:yVal>
          <c:smooth val="1"/>
        </c:ser>
        <c:axId val="14438265"/>
        <c:axId val="62835522"/>
      </c:scatterChart>
      <c:valAx>
        <c:axId val="14438265"/>
        <c:scaling>
          <c:orientation val="minMax"/>
          <c:max val="5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62835522"/>
        <c:crosses val="autoZero"/>
        <c:crossBetween val="midCat"/>
        <c:dispUnits/>
        <c:majorUnit val="10"/>
        <c:minorUnit val="1"/>
      </c:valAx>
      <c:valAx>
        <c:axId val="628355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382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19</xdr:row>
      <xdr:rowOff>0</xdr:rowOff>
    </xdr:from>
    <xdr:to>
      <xdr:col>29</xdr:col>
      <xdr:colOff>257175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7429500" y="3400425"/>
        <a:ext cx="625792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9525</xdr:colOff>
      <xdr:row>38</xdr:row>
      <xdr:rowOff>76200</xdr:rowOff>
    </xdr:from>
    <xdr:to>
      <xdr:col>29</xdr:col>
      <xdr:colOff>238125</xdr:colOff>
      <xdr:row>67</xdr:row>
      <xdr:rowOff>76200</xdr:rowOff>
    </xdr:to>
    <xdr:graphicFrame>
      <xdr:nvGraphicFramePr>
        <xdr:cNvPr id="2" name="Chart 2"/>
        <xdr:cNvGraphicFramePr/>
      </xdr:nvGraphicFramePr>
      <xdr:xfrm>
        <a:off x="7429500" y="6553200"/>
        <a:ext cx="6238875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19</xdr:row>
      <xdr:rowOff>0</xdr:rowOff>
    </xdr:from>
    <xdr:to>
      <xdr:col>13</xdr:col>
      <xdr:colOff>333375</xdr:colOff>
      <xdr:row>37</xdr:row>
      <xdr:rowOff>142875</xdr:rowOff>
    </xdr:to>
    <xdr:graphicFrame>
      <xdr:nvGraphicFramePr>
        <xdr:cNvPr id="3" name="Chart 3"/>
        <xdr:cNvGraphicFramePr/>
      </xdr:nvGraphicFramePr>
      <xdr:xfrm>
        <a:off x="19050" y="3400425"/>
        <a:ext cx="7324725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38</xdr:row>
      <xdr:rowOff>66675</xdr:rowOff>
    </xdr:from>
    <xdr:to>
      <xdr:col>13</xdr:col>
      <xdr:colOff>352425</xdr:colOff>
      <xdr:row>67</xdr:row>
      <xdr:rowOff>47625</xdr:rowOff>
    </xdr:to>
    <xdr:graphicFrame>
      <xdr:nvGraphicFramePr>
        <xdr:cNvPr id="4" name="Chart 4"/>
        <xdr:cNvGraphicFramePr/>
      </xdr:nvGraphicFramePr>
      <xdr:xfrm>
        <a:off x="9525" y="6543675"/>
        <a:ext cx="7353300" cy="4676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12</xdr:col>
      <xdr:colOff>647700</xdr:colOff>
      <xdr:row>45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9753600" cy="7315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152400</xdr:rowOff>
    </xdr:from>
    <xdr:to>
      <xdr:col>5</xdr:col>
      <xdr:colOff>266700</xdr:colOff>
      <xdr:row>41</xdr:row>
      <xdr:rowOff>28575</xdr:rowOff>
    </xdr:to>
    <xdr:graphicFrame>
      <xdr:nvGraphicFramePr>
        <xdr:cNvPr id="1" name="Chart 2"/>
        <xdr:cNvGraphicFramePr/>
      </xdr:nvGraphicFramePr>
      <xdr:xfrm>
        <a:off x="19050" y="3524250"/>
        <a:ext cx="52768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323850</xdr:colOff>
      <xdr:row>20</xdr:row>
      <xdr:rowOff>152400</xdr:rowOff>
    </xdr:from>
    <xdr:to>
      <xdr:col>11</xdr:col>
      <xdr:colOff>723900</xdr:colOff>
      <xdr:row>41</xdr:row>
      <xdr:rowOff>28575</xdr:rowOff>
    </xdr:to>
    <xdr:graphicFrame>
      <xdr:nvGraphicFramePr>
        <xdr:cNvPr id="2" name="Chart 3"/>
        <xdr:cNvGraphicFramePr/>
      </xdr:nvGraphicFramePr>
      <xdr:xfrm>
        <a:off x="5353050" y="3524250"/>
        <a:ext cx="497205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19</xdr:row>
      <xdr:rowOff>0</xdr:rowOff>
    </xdr:from>
    <xdr:to>
      <xdr:col>29</xdr:col>
      <xdr:colOff>257175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7429500" y="3400425"/>
        <a:ext cx="625792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9525</xdr:colOff>
      <xdr:row>38</xdr:row>
      <xdr:rowOff>76200</xdr:rowOff>
    </xdr:from>
    <xdr:to>
      <xdr:col>29</xdr:col>
      <xdr:colOff>238125</xdr:colOff>
      <xdr:row>67</xdr:row>
      <xdr:rowOff>76200</xdr:rowOff>
    </xdr:to>
    <xdr:graphicFrame>
      <xdr:nvGraphicFramePr>
        <xdr:cNvPr id="2" name="Chart 2"/>
        <xdr:cNvGraphicFramePr/>
      </xdr:nvGraphicFramePr>
      <xdr:xfrm>
        <a:off x="7429500" y="6553200"/>
        <a:ext cx="6238875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19</xdr:row>
      <xdr:rowOff>0</xdr:rowOff>
    </xdr:from>
    <xdr:to>
      <xdr:col>13</xdr:col>
      <xdr:colOff>333375</xdr:colOff>
      <xdr:row>37</xdr:row>
      <xdr:rowOff>142875</xdr:rowOff>
    </xdr:to>
    <xdr:graphicFrame>
      <xdr:nvGraphicFramePr>
        <xdr:cNvPr id="3" name="Chart 3"/>
        <xdr:cNvGraphicFramePr/>
      </xdr:nvGraphicFramePr>
      <xdr:xfrm>
        <a:off x="19050" y="3400425"/>
        <a:ext cx="7324725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38</xdr:row>
      <xdr:rowOff>66675</xdr:rowOff>
    </xdr:from>
    <xdr:to>
      <xdr:col>13</xdr:col>
      <xdr:colOff>352425</xdr:colOff>
      <xdr:row>67</xdr:row>
      <xdr:rowOff>47625</xdr:rowOff>
    </xdr:to>
    <xdr:graphicFrame>
      <xdr:nvGraphicFramePr>
        <xdr:cNvPr id="4" name="Chart 4"/>
        <xdr:cNvGraphicFramePr/>
      </xdr:nvGraphicFramePr>
      <xdr:xfrm>
        <a:off x="9525" y="6543675"/>
        <a:ext cx="7353300" cy="4676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19</xdr:row>
      <xdr:rowOff>0</xdr:rowOff>
    </xdr:from>
    <xdr:to>
      <xdr:col>29</xdr:col>
      <xdr:colOff>257175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7172325" y="3400425"/>
        <a:ext cx="625792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9525</xdr:colOff>
      <xdr:row>38</xdr:row>
      <xdr:rowOff>76200</xdr:rowOff>
    </xdr:from>
    <xdr:to>
      <xdr:col>29</xdr:col>
      <xdr:colOff>238125</xdr:colOff>
      <xdr:row>67</xdr:row>
      <xdr:rowOff>76200</xdr:rowOff>
    </xdr:to>
    <xdr:graphicFrame>
      <xdr:nvGraphicFramePr>
        <xdr:cNvPr id="2" name="Chart 2"/>
        <xdr:cNvGraphicFramePr/>
      </xdr:nvGraphicFramePr>
      <xdr:xfrm>
        <a:off x="7172325" y="6553200"/>
        <a:ext cx="6238875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19</xdr:row>
      <xdr:rowOff>0</xdr:rowOff>
    </xdr:from>
    <xdr:to>
      <xdr:col>13</xdr:col>
      <xdr:colOff>333375</xdr:colOff>
      <xdr:row>37</xdr:row>
      <xdr:rowOff>142875</xdr:rowOff>
    </xdr:to>
    <xdr:graphicFrame>
      <xdr:nvGraphicFramePr>
        <xdr:cNvPr id="3" name="Chart 3"/>
        <xdr:cNvGraphicFramePr/>
      </xdr:nvGraphicFramePr>
      <xdr:xfrm>
        <a:off x="19050" y="3400425"/>
        <a:ext cx="7067550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38</xdr:row>
      <xdr:rowOff>66675</xdr:rowOff>
    </xdr:from>
    <xdr:to>
      <xdr:col>13</xdr:col>
      <xdr:colOff>352425</xdr:colOff>
      <xdr:row>67</xdr:row>
      <xdr:rowOff>47625</xdr:rowOff>
    </xdr:to>
    <xdr:graphicFrame>
      <xdr:nvGraphicFramePr>
        <xdr:cNvPr id="4" name="Chart 4"/>
        <xdr:cNvGraphicFramePr/>
      </xdr:nvGraphicFramePr>
      <xdr:xfrm>
        <a:off x="9525" y="6543675"/>
        <a:ext cx="7096125" cy="4676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19</xdr:row>
      <xdr:rowOff>0</xdr:rowOff>
    </xdr:from>
    <xdr:to>
      <xdr:col>29</xdr:col>
      <xdr:colOff>257175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7429500" y="3400425"/>
        <a:ext cx="625792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9525</xdr:colOff>
      <xdr:row>38</xdr:row>
      <xdr:rowOff>76200</xdr:rowOff>
    </xdr:from>
    <xdr:to>
      <xdr:col>29</xdr:col>
      <xdr:colOff>238125</xdr:colOff>
      <xdr:row>67</xdr:row>
      <xdr:rowOff>76200</xdr:rowOff>
    </xdr:to>
    <xdr:graphicFrame>
      <xdr:nvGraphicFramePr>
        <xdr:cNvPr id="2" name="Chart 2"/>
        <xdr:cNvGraphicFramePr/>
      </xdr:nvGraphicFramePr>
      <xdr:xfrm>
        <a:off x="7429500" y="6553200"/>
        <a:ext cx="6238875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19</xdr:row>
      <xdr:rowOff>0</xdr:rowOff>
    </xdr:from>
    <xdr:to>
      <xdr:col>13</xdr:col>
      <xdr:colOff>333375</xdr:colOff>
      <xdr:row>37</xdr:row>
      <xdr:rowOff>142875</xdr:rowOff>
    </xdr:to>
    <xdr:graphicFrame>
      <xdr:nvGraphicFramePr>
        <xdr:cNvPr id="3" name="Chart 3"/>
        <xdr:cNvGraphicFramePr/>
      </xdr:nvGraphicFramePr>
      <xdr:xfrm>
        <a:off x="19050" y="3400425"/>
        <a:ext cx="7324725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38</xdr:row>
      <xdr:rowOff>66675</xdr:rowOff>
    </xdr:from>
    <xdr:to>
      <xdr:col>13</xdr:col>
      <xdr:colOff>352425</xdr:colOff>
      <xdr:row>67</xdr:row>
      <xdr:rowOff>47625</xdr:rowOff>
    </xdr:to>
    <xdr:graphicFrame>
      <xdr:nvGraphicFramePr>
        <xdr:cNvPr id="4" name="Chart 4"/>
        <xdr:cNvGraphicFramePr/>
      </xdr:nvGraphicFramePr>
      <xdr:xfrm>
        <a:off x="9525" y="6543675"/>
        <a:ext cx="7353300" cy="4676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19</xdr:row>
      <xdr:rowOff>0</xdr:rowOff>
    </xdr:from>
    <xdr:to>
      <xdr:col>29</xdr:col>
      <xdr:colOff>257175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7534275" y="3076575"/>
        <a:ext cx="625792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9525</xdr:colOff>
      <xdr:row>38</xdr:row>
      <xdr:rowOff>76200</xdr:rowOff>
    </xdr:from>
    <xdr:to>
      <xdr:col>29</xdr:col>
      <xdr:colOff>238125</xdr:colOff>
      <xdr:row>67</xdr:row>
      <xdr:rowOff>76200</xdr:rowOff>
    </xdr:to>
    <xdr:graphicFrame>
      <xdr:nvGraphicFramePr>
        <xdr:cNvPr id="2" name="Chart 2"/>
        <xdr:cNvGraphicFramePr/>
      </xdr:nvGraphicFramePr>
      <xdr:xfrm>
        <a:off x="7534275" y="6229350"/>
        <a:ext cx="6238875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19</xdr:row>
      <xdr:rowOff>0</xdr:rowOff>
    </xdr:from>
    <xdr:to>
      <xdr:col>13</xdr:col>
      <xdr:colOff>333375</xdr:colOff>
      <xdr:row>37</xdr:row>
      <xdr:rowOff>142875</xdr:rowOff>
    </xdr:to>
    <xdr:graphicFrame>
      <xdr:nvGraphicFramePr>
        <xdr:cNvPr id="3" name="Chart 3"/>
        <xdr:cNvGraphicFramePr/>
      </xdr:nvGraphicFramePr>
      <xdr:xfrm>
        <a:off x="19050" y="3076575"/>
        <a:ext cx="7429500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38</xdr:row>
      <xdr:rowOff>66675</xdr:rowOff>
    </xdr:from>
    <xdr:to>
      <xdr:col>13</xdr:col>
      <xdr:colOff>352425</xdr:colOff>
      <xdr:row>67</xdr:row>
      <xdr:rowOff>47625</xdr:rowOff>
    </xdr:to>
    <xdr:graphicFrame>
      <xdr:nvGraphicFramePr>
        <xdr:cNvPr id="4" name="Chart 4"/>
        <xdr:cNvGraphicFramePr/>
      </xdr:nvGraphicFramePr>
      <xdr:xfrm>
        <a:off x="9525" y="6219825"/>
        <a:ext cx="7458075" cy="4676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68</xdr:row>
      <xdr:rowOff>0</xdr:rowOff>
    </xdr:from>
    <xdr:to>
      <xdr:col>19</xdr:col>
      <xdr:colOff>219075</xdr:colOff>
      <xdr:row>113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1010900"/>
          <a:ext cx="9753600" cy="7315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11</xdr:row>
      <xdr:rowOff>38100</xdr:rowOff>
    </xdr:from>
    <xdr:to>
      <xdr:col>7</xdr:col>
      <xdr:colOff>485775</xdr:colOff>
      <xdr:row>11</xdr:row>
      <xdr:rowOff>228600</xdr:rowOff>
    </xdr:to>
    <xdr:sp>
      <xdr:nvSpPr>
        <xdr:cNvPr id="1" name="Zeichnung 5"/>
        <xdr:cNvSpPr>
          <a:spLocks/>
        </xdr:cNvSpPr>
      </xdr:nvSpPr>
      <xdr:spPr>
        <a:xfrm>
          <a:off x="5276850" y="3914775"/>
          <a:ext cx="123825" cy="190500"/>
        </a:xfrm>
        <a:custGeom>
          <a:pathLst>
            <a:path h="16384" w="16384">
              <a:moveTo>
                <a:pt x="0" y="12288"/>
              </a:moveTo>
              <a:lnTo>
                <a:pt x="4096" y="12288"/>
              </a:lnTo>
              <a:lnTo>
                <a:pt x="4096" y="0"/>
              </a:lnTo>
              <a:lnTo>
                <a:pt x="12288" y="0"/>
              </a:lnTo>
              <a:lnTo>
                <a:pt x="12288" y="12288"/>
              </a:lnTo>
              <a:lnTo>
                <a:pt x="16384" y="12288"/>
              </a:lnTo>
              <a:lnTo>
                <a:pt x="8192" y="16384"/>
              </a:lnTo>
              <a:lnTo>
                <a:pt x="0" y="12288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361950</xdr:colOff>
      <xdr:row>11</xdr:row>
      <xdr:rowOff>38100</xdr:rowOff>
    </xdr:from>
    <xdr:to>
      <xdr:col>13</xdr:col>
      <xdr:colOff>438150</xdr:colOff>
      <xdr:row>11</xdr:row>
      <xdr:rowOff>228600</xdr:rowOff>
    </xdr:to>
    <xdr:sp>
      <xdr:nvSpPr>
        <xdr:cNvPr id="2" name="Zeichnung 15"/>
        <xdr:cNvSpPr>
          <a:spLocks/>
        </xdr:cNvSpPr>
      </xdr:nvSpPr>
      <xdr:spPr>
        <a:xfrm>
          <a:off x="8867775" y="3914775"/>
          <a:ext cx="76200" cy="190500"/>
        </a:xfrm>
        <a:custGeom>
          <a:pathLst>
            <a:path h="16384" w="16384">
              <a:moveTo>
                <a:pt x="0" y="12288"/>
              </a:moveTo>
              <a:lnTo>
                <a:pt x="4096" y="12288"/>
              </a:lnTo>
              <a:lnTo>
                <a:pt x="4096" y="0"/>
              </a:lnTo>
              <a:lnTo>
                <a:pt x="12288" y="0"/>
              </a:lnTo>
              <a:lnTo>
                <a:pt x="12288" y="12288"/>
              </a:lnTo>
              <a:lnTo>
                <a:pt x="16384" y="12288"/>
              </a:lnTo>
              <a:lnTo>
                <a:pt x="8192" y="16384"/>
              </a:lnTo>
              <a:lnTo>
                <a:pt x="0" y="12288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361950</xdr:colOff>
      <xdr:row>11</xdr:row>
      <xdr:rowOff>38100</xdr:rowOff>
    </xdr:from>
    <xdr:to>
      <xdr:col>19</xdr:col>
      <xdr:colOff>485775</xdr:colOff>
      <xdr:row>11</xdr:row>
      <xdr:rowOff>228600</xdr:rowOff>
    </xdr:to>
    <xdr:sp>
      <xdr:nvSpPr>
        <xdr:cNvPr id="3" name="Zeichnung 18"/>
        <xdr:cNvSpPr>
          <a:spLocks/>
        </xdr:cNvSpPr>
      </xdr:nvSpPr>
      <xdr:spPr>
        <a:xfrm>
          <a:off x="12401550" y="3914775"/>
          <a:ext cx="123825" cy="190500"/>
        </a:xfrm>
        <a:custGeom>
          <a:pathLst>
            <a:path h="16384" w="16384">
              <a:moveTo>
                <a:pt x="0" y="12288"/>
              </a:moveTo>
              <a:lnTo>
                <a:pt x="4096" y="12288"/>
              </a:lnTo>
              <a:lnTo>
                <a:pt x="4096" y="0"/>
              </a:lnTo>
              <a:lnTo>
                <a:pt x="12288" y="0"/>
              </a:lnTo>
              <a:lnTo>
                <a:pt x="12288" y="12288"/>
              </a:lnTo>
              <a:lnTo>
                <a:pt x="16384" y="12288"/>
              </a:lnTo>
              <a:lnTo>
                <a:pt x="8192" y="16384"/>
              </a:lnTo>
              <a:lnTo>
                <a:pt x="0" y="12288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11</xdr:row>
      <xdr:rowOff>38100</xdr:rowOff>
    </xdr:from>
    <xdr:to>
      <xdr:col>7</xdr:col>
      <xdr:colOff>485775</xdr:colOff>
      <xdr:row>11</xdr:row>
      <xdr:rowOff>228600</xdr:rowOff>
    </xdr:to>
    <xdr:sp>
      <xdr:nvSpPr>
        <xdr:cNvPr id="1" name="Zeichnung 5"/>
        <xdr:cNvSpPr>
          <a:spLocks/>
        </xdr:cNvSpPr>
      </xdr:nvSpPr>
      <xdr:spPr>
        <a:xfrm>
          <a:off x="5276850" y="4010025"/>
          <a:ext cx="123825" cy="190500"/>
        </a:xfrm>
        <a:custGeom>
          <a:pathLst>
            <a:path h="16384" w="16384">
              <a:moveTo>
                <a:pt x="0" y="12288"/>
              </a:moveTo>
              <a:lnTo>
                <a:pt x="4096" y="12288"/>
              </a:lnTo>
              <a:lnTo>
                <a:pt x="4096" y="0"/>
              </a:lnTo>
              <a:lnTo>
                <a:pt x="12288" y="0"/>
              </a:lnTo>
              <a:lnTo>
                <a:pt x="12288" y="12288"/>
              </a:lnTo>
              <a:lnTo>
                <a:pt x="16384" y="12288"/>
              </a:lnTo>
              <a:lnTo>
                <a:pt x="8192" y="16384"/>
              </a:lnTo>
              <a:lnTo>
                <a:pt x="0" y="12288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361950</xdr:colOff>
      <xdr:row>11</xdr:row>
      <xdr:rowOff>38100</xdr:rowOff>
    </xdr:from>
    <xdr:to>
      <xdr:col>13</xdr:col>
      <xdr:colOff>438150</xdr:colOff>
      <xdr:row>11</xdr:row>
      <xdr:rowOff>228600</xdr:rowOff>
    </xdr:to>
    <xdr:sp>
      <xdr:nvSpPr>
        <xdr:cNvPr id="2" name="Zeichnung 15"/>
        <xdr:cNvSpPr>
          <a:spLocks/>
        </xdr:cNvSpPr>
      </xdr:nvSpPr>
      <xdr:spPr>
        <a:xfrm>
          <a:off x="8867775" y="4010025"/>
          <a:ext cx="76200" cy="190500"/>
        </a:xfrm>
        <a:custGeom>
          <a:pathLst>
            <a:path h="16384" w="16384">
              <a:moveTo>
                <a:pt x="0" y="12288"/>
              </a:moveTo>
              <a:lnTo>
                <a:pt x="4096" y="12288"/>
              </a:lnTo>
              <a:lnTo>
                <a:pt x="4096" y="0"/>
              </a:lnTo>
              <a:lnTo>
                <a:pt x="12288" y="0"/>
              </a:lnTo>
              <a:lnTo>
                <a:pt x="12288" y="12288"/>
              </a:lnTo>
              <a:lnTo>
                <a:pt x="16384" y="12288"/>
              </a:lnTo>
              <a:lnTo>
                <a:pt x="8192" y="16384"/>
              </a:lnTo>
              <a:lnTo>
                <a:pt x="0" y="12288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361950</xdr:colOff>
      <xdr:row>11</xdr:row>
      <xdr:rowOff>38100</xdr:rowOff>
    </xdr:from>
    <xdr:to>
      <xdr:col>19</xdr:col>
      <xdr:colOff>485775</xdr:colOff>
      <xdr:row>11</xdr:row>
      <xdr:rowOff>228600</xdr:rowOff>
    </xdr:to>
    <xdr:sp>
      <xdr:nvSpPr>
        <xdr:cNvPr id="3" name="Zeichnung 18"/>
        <xdr:cNvSpPr>
          <a:spLocks/>
        </xdr:cNvSpPr>
      </xdr:nvSpPr>
      <xdr:spPr>
        <a:xfrm>
          <a:off x="12401550" y="4010025"/>
          <a:ext cx="123825" cy="190500"/>
        </a:xfrm>
        <a:custGeom>
          <a:pathLst>
            <a:path h="16384" w="16384">
              <a:moveTo>
                <a:pt x="0" y="12288"/>
              </a:moveTo>
              <a:lnTo>
                <a:pt x="4096" y="12288"/>
              </a:lnTo>
              <a:lnTo>
                <a:pt x="4096" y="0"/>
              </a:lnTo>
              <a:lnTo>
                <a:pt x="12288" y="0"/>
              </a:lnTo>
              <a:lnTo>
                <a:pt x="12288" y="12288"/>
              </a:lnTo>
              <a:lnTo>
                <a:pt x="16384" y="12288"/>
              </a:lnTo>
              <a:lnTo>
                <a:pt x="8192" y="16384"/>
              </a:lnTo>
              <a:lnTo>
                <a:pt x="0" y="12288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11</xdr:row>
      <xdr:rowOff>38100</xdr:rowOff>
    </xdr:from>
    <xdr:to>
      <xdr:col>7</xdr:col>
      <xdr:colOff>485775</xdr:colOff>
      <xdr:row>11</xdr:row>
      <xdr:rowOff>228600</xdr:rowOff>
    </xdr:to>
    <xdr:sp>
      <xdr:nvSpPr>
        <xdr:cNvPr id="1" name="Zeichnung 5"/>
        <xdr:cNvSpPr>
          <a:spLocks/>
        </xdr:cNvSpPr>
      </xdr:nvSpPr>
      <xdr:spPr>
        <a:xfrm>
          <a:off x="5276850" y="3971925"/>
          <a:ext cx="123825" cy="190500"/>
        </a:xfrm>
        <a:custGeom>
          <a:pathLst>
            <a:path h="16384" w="16384">
              <a:moveTo>
                <a:pt x="0" y="12288"/>
              </a:moveTo>
              <a:lnTo>
                <a:pt x="4096" y="12288"/>
              </a:lnTo>
              <a:lnTo>
                <a:pt x="4096" y="0"/>
              </a:lnTo>
              <a:lnTo>
                <a:pt x="12288" y="0"/>
              </a:lnTo>
              <a:lnTo>
                <a:pt x="12288" y="12288"/>
              </a:lnTo>
              <a:lnTo>
                <a:pt x="16384" y="12288"/>
              </a:lnTo>
              <a:lnTo>
                <a:pt x="8192" y="16384"/>
              </a:lnTo>
              <a:lnTo>
                <a:pt x="0" y="12288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361950</xdr:colOff>
      <xdr:row>11</xdr:row>
      <xdr:rowOff>38100</xdr:rowOff>
    </xdr:from>
    <xdr:to>
      <xdr:col>13</xdr:col>
      <xdr:colOff>438150</xdr:colOff>
      <xdr:row>11</xdr:row>
      <xdr:rowOff>228600</xdr:rowOff>
    </xdr:to>
    <xdr:sp>
      <xdr:nvSpPr>
        <xdr:cNvPr id="2" name="Zeichnung 15"/>
        <xdr:cNvSpPr>
          <a:spLocks/>
        </xdr:cNvSpPr>
      </xdr:nvSpPr>
      <xdr:spPr>
        <a:xfrm>
          <a:off x="8867775" y="3971925"/>
          <a:ext cx="76200" cy="190500"/>
        </a:xfrm>
        <a:custGeom>
          <a:pathLst>
            <a:path h="16384" w="16384">
              <a:moveTo>
                <a:pt x="0" y="12288"/>
              </a:moveTo>
              <a:lnTo>
                <a:pt x="4096" y="12288"/>
              </a:lnTo>
              <a:lnTo>
                <a:pt x="4096" y="0"/>
              </a:lnTo>
              <a:lnTo>
                <a:pt x="12288" y="0"/>
              </a:lnTo>
              <a:lnTo>
                <a:pt x="12288" y="12288"/>
              </a:lnTo>
              <a:lnTo>
                <a:pt x="16384" y="12288"/>
              </a:lnTo>
              <a:lnTo>
                <a:pt x="8192" y="16384"/>
              </a:lnTo>
              <a:lnTo>
                <a:pt x="0" y="12288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361950</xdr:colOff>
      <xdr:row>11</xdr:row>
      <xdr:rowOff>38100</xdr:rowOff>
    </xdr:from>
    <xdr:to>
      <xdr:col>19</xdr:col>
      <xdr:colOff>485775</xdr:colOff>
      <xdr:row>11</xdr:row>
      <xdr:rowOff>228600</xdr:rowOff>
    </xdr:to>
    <xdr:sp>
      <xdr:nvSpPr>
        <xdr:cNvPr id="3" name="Zeichnung 18"/>
        <xdr:cNvSpPr>
          <a:spLocks/>
        </xdr:cNvSpPr>
      </xdr:nvSpPr>
      <xdr:spPr>
        <a:xfrm>
          <a:off x="12401550" y="3971925"/>
          <a:ext cx="123825" cy="190500"/>
        </a:xfrm>
        <a:custGeom>
          <a:pathLst>
            <a:path h="16384" w="16384">
              <a:moveTo>
                <a:pt x="0" y="12288"/>
              </a:moveTo>
              <a:lnTo>
                <a:pt x="4096" y="12288"/>
              </a:lnTo>
              <a:lnTo>
                <a:pt x="4096" y="0"/>
              </a:lnTo>
              <a:lnTo>
                <a:pt x="12288" y="0"/>
              </a:lnTo>
              <a:lnTo>
                <a:pt x="12288" y="12288"/>
              </a:lnTo>
              <a:lnTo>
                <a:pt x="16384" y="12288"/>
              </a:lnTo>
              <a:lnTo>
                <a:pt x="8192" y="16384"/>
              </a:lnTo>
              <a:lnTo>
                <a:pt x="0" y="12288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uftschrauben.de/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luftschrauben.de/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11"/>
  <sheetViews>
    <sheetView tabSelected="1" zoomScale="75" zoomScaleNormal="75" workbookViewId="0" topLeftCell="B1">
      <selection activeCell="G85" sqref="G85"/>
    </sheetView>
  </sheetViews>
  <sheetFormatPr defaultColWidth="11.421875" defaultRowHeight="12.75"/>
  <cols>
    <col min="1" max="1" width="21.7109375" style="0" customWidth="1"/>
    <col min="2" max="2" width="10.140625" style="4" customWidth="1"/>
    <col min="3" max="3" width="9.00390625" style="0" customWidth="1"/>
    <col min="4" max="4" width="5.7109375" style="0" customWidth="1"/>
    <col min="5" max="5" width="6.140625" style="0" customWidth="1"/>
    <col min="6" max="6" width="9.8515625" style="0" bestFit="1" customWidth="1"/>
    <col min="7" max="8" width="6.00390625" style="0" bestFit="1" customWidth="1"/>
    <col min="9" max="9" width="6.00390625" style="0" customWidth="1"/>
    <col min="10" max="15" width="6.140625" style="0" customWidth="1"/>
    <col min="16" max="23" width="6.00390625" style="0" bestFit="1" customWidth="1"/>
    <col min="24" max="54" width="6.00390625" style="0" customWidth="1"/>
  </cols>
  <sheetData>
    <row r="1" spans="1:8" ht="38.25">
      <c r="A1" s="27" t="s">
        <v>16</v>
      </c>
      <c r="B1" s="40" t="s">
        <v>211</v>
      </c>
      <c r="C1" s="41">
        <v>10</v>
      </c>
      <c r="D1" s="42">
        <v>1480</v>
      </c>
      <c r="E1" s="42">
        <v>1.2</v>
      </c>
      <c r="F1" s="42">
        <v>47</v>
      </c>
      <c r="G1" s="42">
        <v>165</v>
      </c>
      <c r="H1" s="15" t="s">
        <v>279</v>
      </c>
    </row>
    <row r="2" ht="12.75">
      <c r="A2" t="s">
        <v>12</v>
      </c>
    </row>
    <row r="3" spans="1:53" ht="12.75">
      <c r="A3" t="s">
        <v>0</v>
      </c>
      <c r="B3" s="4" t="s">
        <v>7</v>
      </c>
      <c r="C3" s="5">
        <v>1376</v>
      </c>
      <c r="D3" s="23">
        <f aca="true" t="shared" si="0" ref="D3:AI3">C3</f>
        <v>1376</v>
      </c>
      <c r="E3" s="23">
        <f t="shared" si="0"/>
        <v>1376</v>
      </c>
      <c r="F3" s="23">
        <f t="shared" si="0"/>
        <v>1376</v>
      </c>
      <c r="G3" s="23">
        <f t="shared" si="0"/>
        <v>1376</v>
      </c>
      <c r="H3" s="23">
        <f t="shared" si="0"/>
        <v>1376</v>
      </c>
      <c r="I3" s="23">
        <f t="shared" si="0"/>
        <v>1376</v>
      </c>
      <c r="J3" s="23">
        <f t="shared" si="0"/>
        <v>1376</v>
      </c>
      <c r="K3" s="23">
        <f t="shared" si="0"/>
        <v>1376</v>
      </c>
      <c r="L3" s="23">
        <f t="shared" si="0"/>
        <v>1376</v>
      </c>
      <c r="M3" s="23">
        <f t="shared" si="0"/>
        <v>1376</v>
      </c>
      <c r="N3" s="23">
        <f t="shared" si="0"/>
        <v>1376</v>
      </c>
      <c r="O3" s="23">
        <f t="shared" si="0"/>
        <v>1376</v>
      </c>
      <c r="P3" s="23">
        <f t="shared" si="0"/>
        <v>1376</v>
      </c>
      <c r="Q3" s="23">
        <f t="shared" si="0"/>
        <v>1376</v>
      </c>
      <c r="R3" s="23">
        <f t="shared" si="0"/>
        <v>1376</v>
      </c>
      <c r="S3" s="23">
        <f t="shared" si="0"/>
        <v>1376</v>
      </c>
      <c r="T3" s="23">
        <f t="shared" si="0"/>
        <v>1376</v>
      </c>
      <c r="U3" s="23">
        <f t="shared" si="0"/>
        <v>1376</v>
      </c>
      <c r="V3" s="23">
        <f t="shared" si="0"/>
        <v>1376</v>
      </c>
      <c r="W3" s="23">
        <f t="shared" si="0"/>
        <v>1376</v>
      </c>
      <c r="X3" s="23">
        <f t="shared" si="0"/>
        <v>1376</v>
      </c>
      <c r="Y3" s="23">
        <f t="shared" si="0"/>
        <v>1376</v>
      </c>
      <c r="Z3" s="23">
        <f t="shared" si="0"/>
        <v>1376</v>
      </c>
      <c r="AA3" s="23">
        <f t="shared" si="0"/>
        <v>1376</v>
      </c>
      <c r="AB3" s="23">
        <f t="shared" si="0"/>
        <v>1376</v>
      </c>
      <c r="AC3" s="23">
        <f t="shared" si="0"/>
        <v>1376</v>
      </c>
      <c r="AD3" s="23">
        <f t="shared" si="0"/>
        <v>1376</v>
      </c>
      <c r="AE3" s="23">
        <f t="shared" si="0"/>
        <v>1376</v>
      </c>
      <c r="AF3" s="23">
        <f t="shared" si="0"/>
        <v>1376</v>
      </c>
      <c r="AG3" s="23">
        <f t="shared" si="0"/>
        <v>1376</v>
      </c>
      <c r="AH3" s="23">
        <f t="shared" si="0"/>
        <v>1376</v>
      </c>
      <c r="AI3" s="23">
        <f t="shared" si="0"/>
        <v>1376</v>
      </c>
      <c r="AJ3" s="23">
        <f aca="true" t="shared" si="1" ref="AJ3:BA3">AI3</f>
        <v>1376</v>
      </c>
      <c r="AK3" s="23">
        <f t="shared" si="1"/>
        <v>1376</v>
      </c>
      <c r="AL3" s="23">
        <f t="shared" si="1"/>
        <v>1376</v>
      </c>
      <c r="AM3" s="23">
        <f t="shared" si="1"/>
        <v>1376</v>
      </c>
      <c r="AN3" s="23">
        <f t="shared" si="1"/>
        <v>1376</v>
      </c>
      <c r="AO3" s="23">
        <f t="shared" si="1"/>
        <v>1376</v>
      </c>
      <c r="AP3" s="23">
        <f t="shared" si="1"/>
        <v>1376</v>
      </c>
      <c r="AQ3" s="23">
        <f t="shared" si="1"/>
        <v>1376</v>
      </c>
      <c r="AR3" s="23">
        <f t="shared" si="1"/>
        <v>1376</v>
      </c>
      <c r="AS3" s="23">
        <f t="shared" si="1"/>
        <v>1376</v>
      </c>
      <c r="AT3" s="23">
        <f t="shared" si="1"/>
        <v>1376</v>
      </c>
      <c r="AU3" s="23">
        <f t="shared" si="1"/>
        <v>1376</v>
      </c>
      <c r="AV3" s="23">
        <f t="shared" si="1"/>
        <v>1376</v>
      </c>
      <c r="AW3" s="23">
        <f t="shared" si="1"/>
        <v>1376</v>
      </c>
      <c r="AX3" s="23">
        <f t="shared" si="1"/>
        <v>1376</v>
      </c>
      <c r="AY3" s="23">
        <f t="shared" si="1"/>
        <v>1376</v>
      </c>
      <c r="AZ3" s="23">
        <f t="shared" si="1"/>
        <v>1376</v>
      </c>
      <c r="BA3" s="23">
        <f t="shared" si="1"/>
        <v>1376</v>
      </c>
    </row>
    <row r="4" spans="1:53" ht="12.75">
      <c r="A4" t="s">
        <v>1</v>
      </c>
      <c r="B4" s="4" t="s">
        <v>6</v>
      </c>
      <c r="C4" s="7">
        <v>0.06</v>
      </c>
      <c r="D4" s="23">
        <f aca="true" t="shared" si="2" ref="D4:AI4">C4</f>
        <v>0.06</v>
      </c>
      <c r="E4" s="23">
        <f t="shared" si="2"/>
        <v>0.06</v>
      </c>
      <c r="F4" s="23">
        <f t="shared" si="2"/>
        <v>0.06</v>
      </c>
      <c r="G4" s="23">
        <f t="shared" si="2"/>
        <v>0.06</v>
      </c>
      <c r="H4" s="23">
        <f t="shared" si="2"/>
        <v>0.06</v>
      </c>
      <c r="I4" s="23">
        <f t="shared" si="2"/>
        <v>0.06</v>
      </c>
      <c r="J4" s="23">
        <f t="shared" si="2"/>
        <v>0.06</v>
      </c>
      <c r="K4" s="23">
        <f t="shared" si="2"/>
        <v>0.06</v>
      </c>
      <c r="L4" s="23">
        <f t="shared" si="2"/>
        <v>0.06</v>
      </c>
      <c r="M4" s="23">
        <f t="shared" si="2"/>
        <v>0.06</v>
      </c>
      <c r="N4" s="23">
        <f t="shared" si="2"/>
        <v>0.06</v>
      </c>
      <c r="O4" s="23">
        <f t="shared" si="2"/>
        <v>0.06</v>
      </c>
      <c r="P4" s="23">
        <f t="shared" si="2"/>
        <v>0.06</v>
      </c>
      <c r="Q4" s="23">
        <f t="shared" si="2"/>
        <v>0.06</v>
      </c>
      <c r="R4" s="23">
        <f t="shared" si="2"/>
        <v>0.06</v>
      </c>
      <c r="S4" s="23">
        <f t="shared" si="2"/>
        <v>0.06</v>
      </c>
      <c r="T4" s="23">
        <f t="shared" si="2"/>
        <v>0.06</v>
      </c>
      <c r="U4" s="23">
        <f t="shared" si="2"/>
        <v>0.06</v>
      </c>
      <c r="V4" s="23">
        <f t="shared" si="2"/>
        <v>0.06</v>
      </c>
      <c r="W4" s="23">
        <f t="shared" si="2"/>
        <v>0.06</v>
      </c>
      <c r="X4" s="23">
        <f t="shared" si="2"/>
        <v>0.06</v>
      </c>
      <c r="Y4" s="23">
        <f t="shared" si="2"/>
        <v>0.06</v>
      </c>
      <c r="Z4" s="23">
        <f t="shared" si="2"/>
        <v>0.06</v>
      </c>
      <c r="AA4" s="23">
        <f t="shared" si="2"/>
        <v>0.06</v>
      </c>
      <c r="AB4" s="23">
        <f t="shared" si="2"/>
        <v>0.06</v>
      </c>
      <c r="AC4" s="23">
        <f t="shared" si="2"/>
        <v>0.06</v>
      </c>
      <c r="AD4" s="23">
        <f t="shared" si="2"/>
        <v>0.06</v>
      </c>
      <c r="AE4" s="23">
        <f t="shared" si="2"/>
        <v>0.06</v>
      </c>
      <c r="AF4" s="23">
        <f t="shared" si="2"/>
        <v>0.06</v>
      </c>
      <c r="AG4" s="23">
        <f t="shared" si="2"/>
        <v>0.06</v>
      </c>
      <c r="AH4" s="23">
        <f t="shared" si="2"/>
        <v>0.06</v>
      </c>
      <c r="AI4" s="23">
        <f t="shared" si="2"/>
        <v>0.06</v>
      </c>
      <c r="AJ4" s="23">
        <f aca="true" t="shared" si="3" ref="AJ4:BA4">AI4</f>
        <v>0.06</v>
      </c>
      <c r="AK4" s="23">
        <f t="shared" si="3"/>
        <v>0.06</v>
      </c>
      <c r="AL4" s="23">
        <f t="shared" si="3"/>
        <v>0.06</v>
      </c>
      <c r="AM4" s="23">
        <f t="shared" si="3"/>
        <v>0.06</v>
      </c>
      <c r="AN4" s="23">
        <f t="shared" si="3"/>
        <v>0.06</v>
      </c>
      <c r="AO4" s="23">
        <f t="shared" si="3"/>
        <v>0.06</v>
      </c>
      <c r="AP4" s="23">
        <f t="shared" si="3"/>
        <v>0.06</v>
      </c>
      <c r="AQ4" s="23">
        <f t="shared" si="3"/>
        <v>0.06</v>
      </c>
      <c r="AR4" s="23">
        <f t="shared" si="3"/>
        <v>0.06</v>
      </c>
      <c r="AS4" s="23">
        <f t="shared" si="3"/>
        <v>0.06</v>
      </c>
      <c r="AT4" s="23">
        <f t="shared" si="3"/>
        <v>0.06</v>
      </c>
      <c r="AU4" s="23">
        <f t="shared" si="3"/>
        <v>0.06</v>
      </c>
      <c r="AV4" s="23">
        <f t="shared" si="3"/>
        <v>0.06</v>
      </c>
      <c r="AW4" s="23">
        <f t="shared" si="3"/>
        <v>0.06</v>
      </c>
      <c r="AX4" s="23">
        <f t="shared" si="3"/>
        <v>0.06</v>
      </c>
      <c r="AY4" s="23">
        <f t="shared" si="3"/>
        <v>0.06</v>
      </c>
      <c r="AZ4" s="23">
        <f t="shared" si="3"/>
        <v>0.06</v>
      </c>
      <c r="BA4" s="23">
        <f t="shared" si="3"/>
        <v>0.06</v>
      </c>
    </row>
    <row r="5" spans="1:53" ht="12.75">
      <c r="A5" t="s">
        <v>2</v>
      </c>
      <c r="B5" s="4" t="s">
        <v>4</v>
      </c>
      <c r="C5" s="8">
        <v>1.2</v>
      </c>
      <c r="D5" s="23">
        <f aca="true" t="shared" si="4" ref="D5:AI5">C5</f>
        <v>1.2</v>
      </c>
      <c r="E5" s="23">
        <f t="shared" si="4"/>
        <v>1.2</v>
      </c>
      <c r="F5" s="23">
        <f t="shared" si="4"/>
        <v>1.2</v>
      </c>
      <c r="G5" s="23">
        <f t="shared" si="4"/>
        <v>1.2</v>
      </c>
      <c r="H5" s="23">
        <f t="shared" si="4"/>
        <v>1.2</v>
      </c>
      <c r="I5" s="23">
        <f t="shared" si="4"/>
        <v>1.2</v>
      </c>
      <c r="J5" s="23">
        <f t="shared" si="4"/>
        <v>1.2</v>
      </c>
      <c r="K5" s="23">
        <f t="shared" si="4"/>
        <v>1.2</v>
      </c>
      <c r="L5" s="23">
        <f t="shared" si="4"/>
        <v>1.2</v>
      </c>
      <c r="M5" s="23">
        <f t="shared" si="4"/>
        <v>1.2</v>
      </c>
      <c r="N5" s="23">
        <f t="shared" si="4"/>
        <v>1.2</v>
      </c>
      <c r="O5" s="23">
        <f t="shared" si="4"/>
        <v>1.2</v>
      </c>
      <c r="P5" s="23">
        <f t="shared" si="4"/>
        <v>1.2</v>
      </c>
      <c r="Q5" s="23">
        <f t="shared" si="4"/>
        <v>1.2</v>
      </c>
      <c r="R5" s="23">
        <f t="shared" si="4"/>
        <v>1.2</v>
      </c>
      <c r="S5" s="23">
        <f t="shared" si="4"/>
        <v>1.2</v>
      </c>
      <c r="T5" s="23">
        <f t="shared" si="4"/>
        <v>1.2</v>
      </c>
      <c r="U5" s="23">
        <f t="shared" si="4"/>
        <v>1.2</v>
      </c>
      <c r="V5" s="23">
        <f t="shared" si="4"/>
        <v>1.2</v>
      </c>
      <c r="W5" s="23">
        <f t="shared" si="4"/>
        <v>1.2</v>
      </c>
      <c r="X5" s="23">
        <f t="shared" si="4"/>
        <v>1.2</v>
      </c>
      <c r="Y5" s="23">
        <f t="shared" si="4"/>
        <v>1.2</v>
      </c>
      <c r="Z5" s="23">
        <f t="shared" si="4"/>
        <v>1.2</v>
      </c>
      <c r="AA5" s="23">
        <f t="shared" si="4"/>
        <v>1.2</v>
      </c>
      <c r="AB5" s="23">
        <f t="shared" si="4"/>
        <v>1.2</v>
      </c>
      <c r="AC5" s="23">
        <f t="shared" si="4"/>
        <v>1.2</v>
      </c>
      <c r="AD5" s="23">
        <f t="shared" si="4"/>
        <v>1.2</v>
      </c>
      <c r="AE5" s="23">
        <f t="shared" si="4"/>
        <v>1.2</v>
      </c>
      <c r="AF5" s="23">
        <f t="shared" si="4"/>
        <v>1.2</v>
      </c>
      <c r="AG5" s="23">
        <f t="shared" si="4"/>
        <v>1.2</v>
      </c>
      <c r="AH5" s="23">
        <f t="shared" si="4"/>
        <v>1.2</v>
      </c>
      <c r="AI5" s="23">
        <f t="shared" si="4"/>
        <v>1.2</v>
      </c>
      <c r="AJ5" s="23">
        <f aca="true" t="shared" si="5" ref="AJ5:BA5">AI5</f>
        <v>1.2</v>
      </c>
      <c r="AK5" s="23">
        <f t="shared" si="5"/>
        <v>1.2</v>
      </c>
      <c r="AL5" s="23">
        <f t="shared" si="5"/>
        <v>1.2</v>
      </c>
      <c r="AM5" s="23">
        <f t="shared" si="5"/>
        <v>1.2</v>
      </c>
      <c r="AN5" s="23">
        <f t="shared" si="5"/>
        <v>1.2</v>
      </c>
      <c r="AO5" s="23">
        <f t="shared" si="5"/>
        <v>1.2</v>
      </c>
      <c r="AP5" s="23">
        <f t="shared" si="5"/>
        <v>1.2</v>
      </c>
      <c r="AQ5" s="23">
        <f t="shared" si="5"/>
        <v>1.2</v>
      </c>
      <c r="AR5" s="23">
        <f t="shared" si="5"/>
        <v>1.2</v>
      </c>
      <c r="AS5" s="23">
        <f t="shared" si="5"/>
        <v>1.2</v>
      </c>
      <c r="AT5" s="23">
        <f t="shared" si="5"/>
        <v>1.2</v>
      </c>
      <c r="AU5" s="23">
        <f t="shared" si="5"/>
        <v>1.2</v>
      </c>
      <c r="AV5" s="23">
        <f t="shared" si="5"/>
        <v>1.2</v>
      </c>
      <c r="AW5" s="23">
        <f t="shared" si="5"/>
        <v>1.2</v>
      </c>
      <c r="AX5" s="23">
        <f t="shared" si="5"/>
        <v>1.2</v>
      </c>
      <c r="AY5" s="23">
        <f t="shared" si="5"/>
        <v>1.2</v>
      </c>
      <c r="AZ5" s="23">
        <f t="shared" si="5"/>
        <v>1.2</v>
      </c>
      <c r="BA5" s="23">
        <f t="shared" si="5"/>
        <v>1.2</v>
      </c>
    </row>
    <row r="6" spans="3:53" ht="12.75">
      <c r="C6" s="6" t="s">
        <v>286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</row>
    <row r="7" spans="1:53" s="24" customFormat="1" ht="12.75">
      <c r="A7" s="24" t="s">
        <v>13</v>
      </c>
      <c r="B7" s="25" t="s">
        <v>4</v>
      </c>
      <c r="C7" s="26">
        <v>0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>
        <v>26</v>
      </c>
      <c r="AD7" s="26">
        <v>27</v>
      </c>
      <c r="AE7" s="26">
        <v>28</v>
      </c>
      <c r="AF7" s="26">
        <v>29</v>
      </c>
      <c r="AG7" s="26">
        <v>30</v>
      </c>
      <c r="AH7" s="26">
        <v>31</v>
      </c>
      <c r="AI7" s="26">
        <v>32</v>
      </c>
      <c r="AJ7" s="26">
        <v>33</v>
      </c>
      <c r="AK7" s="26">
        <v>34</v>
      </c>
      <c r="AL7" s="26">
        <v>35</v>
      </c>
      <c r="AM7" s="26">
        <v>36</v>
      </c>
      <c r="AN7" s="26">
        <v>37</v>
      </c>
      <c r="AO7" s="26">
        <v>38</v>
      </c>
      <c r="AP7" s="26">
        <v>39</v>
      </c>
      <c r="AQ7" s="26">
        <v>40</v>
      </c>
      <c r="AR7" s="26">
        <v>41</v>
      </c>
      <c r="AS7" s="26">
        <v>42</v>
      </c>
      <c r="AT7" s="26">
        <v>43</v>
      </c>
      <c r="AU7" s="26">
        <v>44</v>
      </c>
      <c r="AV7" s="26">
        <v>45</v>
      </c>
      <c r="AW7" s="26">
        <v>46</v>
      </c>
      <c r="AX7" s="26">
        <v>47</v>
      </c>
      <c r="AY7" s="26">
        <v>48</v>
      </c>
      <c r="AZ7" s="26">
        <v>49</v>
      </c>
      <c r="BA7" s="26">
        <v>50</v>
      </c>
    </row>
    <row r="8" spans="1:53" ht="12.75">
      <c r="A8" t="s">
        <v>3</v>
      </c>
      <c r="B8" s="4" t="s">
        <v>5</v>
      </c>
      <c r="C8" s="9">
        <v>8.1</v>
      </c>
      <c r="D8" s="23">
        <f aca="true" t="shared" si="6" ref="D8:AI8">C8</f>
        <v>8.1</v>
      </c>
      <c r="E8" s="23">
        <f t="shared" si="6"/>
        <v>8.1</v>
      </c>
      <c r="F8" s="23">
        <f t="shared" si="6"/>
        <v>8.1</v>
      </c>
      <c r="G8" s="23">
        <f t="shared" si="6"/>
        <v>8.1</v>
      </c>
      <c r="H8" s="23">
        <f t="shared" si="6"/>
        <v>8.1</v>
      </c>
      <c r="I8" s="23">
        <f t="shared" si="6"/>
        <v>8.1</v>
      </c>
      <c r="J8" s="23">
        <f t="shared" si="6"/>
        <v>8.1</v>
      </c>
      <c r="K8" s="23">
        <f t="shared" si="6"/>
        <v>8.1</v>
      </c>
      <c r="L8" s="23">
        <f t="shared" si="6"/>
        <v>8.1</v>
      </c>
      <c r="M8" s="23">
        <f t="shared" si="6"/>
        <v>8.1</v>
      </c>
      <c r="N8" s="23">
        <f t="shared" si="6"/>
        <v>8.1</v>
      </c>
      <c r="O8" s="23">
        <f t="shared" si="6"/>
        <v>8.1</v>
      </c>
      <c r="P8" s="23">
        <f t="shared" si="6"/>
        <v>8.1</v>
      </c>
      <c r="Q8" s="23">
        <f t="shared" si="6"/>
        <v>8.1</v>
      </c>
      <c r="R8" s="23">
        <f t="shared" si="6"/>
        <v>8.1</v>
      </c>
      <c r="S8" s="23">
        <f t="shared" si="6"/>
        <v>8.1</v>
      </c>
      <c r="T8" s="23">
        <f t="shared" si="6"/>
        <v>8.1</v>
      </c>
      <c r="U8" s="23">
        <f t="shared" si="6"/>
        <v>8.1</v>
      </c>
      <c r="V8" s="23">
        <f t="shared" si="6"/>
        <v>8.1</v>
      </c>
      <c r="W8" s="23">
        <f t="shared" si="6"/>
        <v>8.1</v>
      </c>
      <c r="X8" s="23">
        <f t="shared" si="6"/>
        <v>8.1</v>
      </c>
      <c r="Y8" s="23">
        <f t="shared" si="6"/>
        <v>8.1</v>
      </c>
      <c r="Z8" s="23">
        <f t="shared" si="6"/>
        <v>8.1</v>
      </c>
      <c r="AA8" s="23">
        <f t="shared" si="6"/>
        <v>8.1</v>
      </c>
      <c r="AB8" s="23">
        <f t="shared" si="6"/>
        <v>8.1</v>
      </c>
      <c r="AC8" s="23">
        <f t="shared" si="6"/>
        <v>8.1</v>
      </c>
      <c r="AD8" s="23">
        <f t="shared" si="6"/>
        <v>8.1</v>
      </c>
      <c r="AE8" s="23">
        <f t="shared" si="6"/>
        <v>8.1</v>
      </c>
      <c r="AF8" s="23">
        <f t="shared" si="6"/>
        <v>8.1</v>
      </c>
      <c r="AG8" s="23">
        <f t="shared" si="6"/>
        <v>8.1</v>
      </c>
      <c r="AH8" s="23">
        <f t="shared" si="6"/>
        <v>8.1</v>
      </c>
      <c r="AI8" s="23">
        <f t="shared" si="6"/>
        <v>8.1</v>
      </c>
      <c r="AJ8" s="23">
        <f aca="true" t="shared" si="7" ref="AJ8:BA8">AI8</f>
        <v>8.1</v>
      </c>
      <c r="AK8" s="23">
        <f t="shared" si="7"/>
        <v>8.1</v>
      </c>
      <c r="AL8" s="23">
        <f t="shared" si="7"/>
        <v>8.1</v>
      </c>
      <c r="AM8" s="23">
        <f t="shared" si="7"/>
        <v>8.1</v>
      </c>
      <c r="AN8" s="23">
        <f t="shared" si="7"/>
        <v>8.1</v>
      </c>
      <c r="AO8" s="23">
        <f t="shared" si="7"/>
        <v>8.1</v>
      </c>
      <c r="AP8" s="23">
        <f t="shared" si="7"/>
        <v>8.1</v>
      </c>
      <c r="AQ8" s="23">
        <f t="shared" si="7"/>
        <v>8.1</v>
      </c>
      <c r="AR8" s="23">
        <f t="shared" si="7"/>
        <v>8.1</v>
      </c>
      <c r="AS8" s="23">
        <f t="shared" si="7"/>
        <v>8.1</v>
      </c>
      <c r="AT8" s="23">
        <f t="shared" si="7"/>
        <v>8.1</v>
      </c>
      <c r="AU8" s="23">
        <f t="shared" si="7"/>
        <v>8.1</v>
      </c>
      <c r="AV8" s="23">
        <f t="shared" si="7"/>
        <v>8.1</v>
      </c>
      <c r="AW8" s="23">
        <f t="shared" si="7"/>
        <v>8.1</v>
      </c>
      <c r="AX8" s="23">
        <f t="shared" si="7"/>
        <v>8.1</v>
      </c>
      <c r="AY8" s="23">
        <f t="shared" si="7"/>
        <v>8.1</v>
      </c>
      <c r="AZ8" s="23">
        <f t="shared" si="7"/>
        <v>8.1</v>
      </c>
      <c r="BA8" s="23">
        <f t="shared" si="7"/>
        <v>8.1</v>
      </c>
    </row>
    <row r="9" spans="3:53" ht="12.75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4" ht="12.75">
      <c r="A10" t="s">
        <v>14</v>
      </c>
      <c r="B10" s="4" t="s">
        <v>4</v>
      </c>
      <c r="C10" s="10">
        <f>C8/C4</f>
        <v>135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2"/>
    </row>
    <row r="11" spans="1:54" ht="12.75">
      <c r="A11" t="s">
        <v>15</v>
      </c>
      <c r="B11" s="4" t="s">
        <v>4</v>
      </c>
      <c r="C11" s="11">
        <f>SQRT(C5*C10)</f>
        <v>12.727922061357855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3"/>
    </row>
    <row r="12" spans="1:54" ht="12.75">
      <c r="A12" t="s">
        <v>8</v>
      </c>
      <c r="B12" s="4" t="s">
        <v>9</v>
      </c>
      <c r="C12" s="11">
        <f>((C11-C5)/C11)*((C11-C5)/C11)*100</f>
        <v>82.03270805724762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3"/>
    </row>
    <row r="13" spans="1:54" ht="12.75">
      <c r="A13" t="s">
        <v>17</v>
      </c>
      <c r="B13" s="4" t="s">
        <v>10</v>
      </c>
      <c r="C13" s="12">
        <f>C3*(C8-(C7*C4))</f>
        <v>11145.6</v>
      </c>
      <c r="D13" s="12">
        <f aca="true" t="shared" si="8" ref="D13:AI13">((D3*(D8-(D7*D4)))+ABS(D3*(D8-(D7*D4))))/2</f>
        <v>11063.039999999999</v>
      </c>
      <c r="E13" s="12">
        <f t="shared" si="8"/>
        <v>10980.48</v>
      </c>
      <c r="F13" s="12">
        <f t="shared" si="8"/>
        <v>10897.92</v>
      </c>
      <c r="G13" s="12">
        <f t="shared" si="8"/>
        <v>10815.359999999999</v>
      </c>
      <c r="H13" s="12">
        <f t="shared" si="8"/>
        <v>10732.8</v>
      </c>
      <c r="I13" s="12">
        <f t="shared" si="8"/>
        <v>10650.24</v>
      </c>
      <c r="J13" s="12">
        <f t="shared" si="8"/>
        <v>10567.68</v>
      </c>
      <c r="K13" s="12">
        <f t="shared" si="8"/>
        <v>10485.119999999999</v>
      </c>
      <c r="L13" s="12">
        <f t="shared" si="8"/>
        <v>10402.56</v>
      </c>
      <c r="M13" s="12">
        <f t="shared" si="8"/>
        <v>10320</v>
      </c>
      <c r="N13" s="12">
        <f t="shared" si="8"/>
        <v>10237.439999999999</v>
      </c>
      <c r="O13" s="12">
        <f t="shared" si="8"/>
        <v>10154.88</v>
      </c>
      <c r="P13" s="12">
        <f t="shared" si="8"/>
        <v>10072.32</v>
      </c>
      <c r="Q13" s="12">
        <f t="shared" si="8"/>
        <v>9989.76</v>
      </c>
      <c r="R13" s="12">
        <f t="shared" si="8"/>
        <v>9907.199999999999</v>
      </c>
      <c r="S13" s="12">
        <f t="shared" si="8"/>
        <v>9824.64</v>
      </c>
      <c r="T13" s="12">
        <f t="shared" si="8"/>
        <v>9742.08</v>
      </c>
      <c r="U13" s="12">
        <f t="shared" si="8"/>
        <v>9659.519999999999</v>
      </c>
      <c r="V13" s="12">
        <f t="shared" si="8"/>
        <v>9576.96</v>
      </c>
      <c r="W13" s="12">
        <f t="shared" si="8"/>
        <v>9494.4</v>
      </c>
      <c r="X13" s="12">
        <f t="shared" si="8"/>
        <v>9411.84</v>
      </c>
      <c r="Y13" s="12">
        <f t="shared" si="8"/>
        <v>9329.279999999999</v>
      </c>
      <c r="Z13" s="12">
        <f t="shared" si="8"/>
        <v>9246.72</v>
      </c>
      <c r="AA13" s="12">
        <f t="shared" si="8"/>
        <v>9164.16</v>
      </c>
      <c r="AB13" s="12">
        <f t="shared" si="8"/>
        <v>9081.6</v>
      </c>
      <c r="AC13" s="12">
        <f t="shared" si="8"/>
        <v>8999.039999999999</v>
      </c>
      <c r="AD13" s="12">
        <f t="shared" si="8"/>
        <v>8916.48</v>
      </c>
      <c r="AE13" s="12">
        <f t="shared" si="8"/>
        <v>8833.92</v>
      </c>
      <c r="AF13" s="12">
        <f t="shared" si="8"/>
        <v>8751.359999999999</v>
      </c>
      <c r="AG13" s="12">
        <f t="shared" si="8"/>
        <v>8668.8</v>
      </c>
      <c r="AH13" s="12">
        <f t="shared" si="8"/>
        <v>8586.24</v>
      </c>
      <c r="AI13" s="12">
        <f t="shared" si="8"/>
        <v>8503.68</v>
      </c>
      <c r="AJ13" s="12">
        <f aca="true" t="shared" si="9" ref="AJ13:BA13">((AJ3*(AJ8-(AJ7*AJ4)))+ABS(AJ3*(AJ8-(AJ7*AJ4))))/2</f>
        <v>8421.119999999999</v>
      </c>
      <c r="AK13" s="12">
        <f t="shared" si="9"/>
        <v>8338.56</v>
      </c>
      <c r="AL13" s="12">
        <f t="shared" si="9"/>
        <v>8256</v>
      </c>
      <c r="AM13" s="12">
        <f t="shared" si="9"/>
        <v>8173.44</v>
      </c>
      <c r="AN13" s="12">
        <f t="shared" si="9"/>
        <v>8090.88</v>
      </c>
      <c r="AO13" s="12">
        <f t="shared" si="9"/>
        <v>8008.320000000001</v>
      </c>
      <c r="AP13" s="12">
        <f t="shared" si="9"/>
        <v>7925.759999999999</v>
      </c>
      <c r="AQ13" s="12">
        <f t="shared" si="9"/>
        <v>7843.199999999999</v>
      </c>
      <c r="AR13" s="12">
        <f t="shared" si="9"/>
        <v>7760.639999999999</v>
      </c>
      <c r="AS13" s="12">
        <f t="shared" si="9"/>
        <v>7678.08</v>
      </c>
      <c r="AT13" s="12">
        <f t="shared" si="9"/>
        <v>7595.5199999999995</v>
      </c>
      <c r="AU13" s="12">
        <f t="shared" si="9"/>
        <v>7512.96</v>
      </c>
      <c r="AV13" s="12">
        <f t="shared" si="9"/>
        <v>7430.400000000001</v>
      </c>
      <c r="AW13" s="12">
        <f t="shared" si="9"/>
        <v>7347.84</v>
      </c>
      <c r="AX13" s="12">
        <f t="shared" si="9"/>
        <v>7265.279999999999</v>
      </c>
      <c r="AY13" s="12">
        <f t="shared" si="9"/>
        <v>7182.719999999999</v>
      </c>
      <c r="AZ13" s="12">
        <f t="shared" si="9"/>
        <v>7100.16</v>
      </c>
      <c r="BA13" s="12">
        <f t="shared" si="9"/>
        <v>7017.599999999999</v>
      </c>
      <c r="BB13" s="1"/>
    </row>
    <row r="14" spans="1:54" ht="12.75">
      <c r="A14" t="s">
        <v>18</v>
      </c>
      <c r="B14" s="4" t="s">
        <v>9</v>
      </c>
      <c r="C14" s="11"/>
      <c r="D14" s="11">
        <f aca="true" t="shared" si="10" ref="D14:BA14">(((D7-D5)*(D8-(D7*D4))/(D8*D7)*100)+ABS((D7-D5)*(D8-(D7*D4))/(D8*D7)*100))/2</f>
        <v>0</v>
      </c>
      <c r="E14" s="11">
        <f t="shared" si="10"/>
        <v>39.40740740740741</v>
      </c>
      <c r="F14" s="11">
        <f t="shared" si="10"/>
        <v>58.66666666666668</v>
      </c>
      <c r="G14" s="11">
        <f t="shared" si="10"/>
        <v>67.92592592592591</v>
      </c>
      <c r="H14" s="11">
        <f t="shared" si="10"/>
        <v>73.18518518518518</v>
      </c>
      <c r="I14" s="11">
        <f t="shared" si="10"/>
        <v>76.44444444444444</v>
      </c>
      <c r="J14" s="11">
        <f t="shared" si="10"/>
        <v>78.56084656084657</v>
      </c>
      <c r="K14" s="11">
        <f t="shared" si="10"/>
        <v>79.96296296296296</v>
      </c>
      <c r="L14" s="11">
        <f t="shared" si="10"/>
        <v>80.88888888888889</v>
      </c>
      <c r="M14" s="11">
        <f t="shared" si="10"/>
        <v>81.48148148148148</v>
      </c>
      <c r="N14" s="11">
        <f t="shared" si="10"/>
        <v>81.83164983164984</v>
      </c>
      <c r="O14" s="11">
        <f t="shared" si="10"/>
        <v>82.00000000000001</v>
      </c>
      <c r="P14" s="11">
        <f t="shared" si="10"/>
        <v>82.02849002849003</v>
      </c>
      <c r="Q14" s="11">
        <f t="shared" si="10"/>
        <v>81.94708994708995</v>
      </c>
      <c r="R14" s="11">
        <f t="shared" si="10"/>
        <v>81.77777777777779</v>
      </c>
      <c r="S14" s="11">
        <f t="shared" si="10"/>
        <v>81.53703703703704</v>
      </c>
      <c r="T14" s="11">
        <f t="shared" si="10"/>
        <v>81.23747276688455</v>
      </c>
      <c r="U14" s="11">
        <f t="shared" si="10"/>
        <v>80.88888888888889</v>
      </c>
      <c r="V14" s="11">
        <f t="shared" si="10"/>
        <v>80.4990253411306</v>
      </c>
      <c r="W14" s="11">
        <f t="shared" si="10"/>
        <v>80.07407407407408</v>
      </c>
      <c r="X14" s="11">
        <f t="shared" si="10"/>
        <v>79.6190476190476</v>
      </c>
      <c r="Y14" s="11">
        <f t="shared" si="10"/>
        <v>79.13804713804714</v>
      </c>
      <c r="Z14" s="11">
        <f t="shared" si="10"/>
        <v>78.63446054750403</v>
      </c>
      <c r="AA14" s="11">
        <f t="shared" si="10"/>
        <v>78.11111111111113</v>
      </c>
      <c r="AB14" s="11">
        <f t="shared" si="10"/>
        <v>77.57037037037037</v>
      </c>
      <c r="AC14" s="11">
        <f t="shared" si="10"/>
        <v>77.014245014245</v>
      </c>
      <c r="AD14" s="11">
        <f t="shared" si="10"/>
        <v>76.44444444444444</v>
      </c>
      <c r="AE14" s="11">
        <f t="shared" si="10"/>
        <v>75.86243386243387</v>
      </c>
      <c r="AF14" s="11">
        <f t="shared" si="10"/>
        <v>75.26947637292464</v>
      </c>
      <c r="AG14" s="11">
        <f t="shared" si="10"/>
        <v>74.66666666666667</v>
      </c>
      <c r="AH14" s="11">
        <f t="shared" si="10"/>
        <v>74.05495818399044</v>
      </c>
      <c r="AI14" s="11">
        <f t="shared" si="10"/>
        <v>73.43518518518518</v>
      </c>
      <c r="AJ14" s="11">
        <f t="shared" si="10"/>
        <v>72.8080808080808</v>
      </c>
      <c r="AK14" s="11">
        <f t="shared" si="10"/>
        <v>72.17429193899781</v>
      </c>
      <c r="AL14" s="11">
        <f t="shared" si="10"/>
        <v>71.53439153439153</v>
      </c>
      <c r="AM14" s="11">
        <f t="shared" si="10"/>
        <v>70.88888888888889</v>
      </c>
      <c r="AN14" s="11">
        <f t="shared" si="10"/>
        <v>70.23823823823824</v>
      </c>
      <c r="AO14" s="11">
        <f t="shared" si="10"/>
        <v>69.58284600389862</v>
      </c>
      <c r="AP14" s="11">
        <f t="shared" si="10"/>
        <v>68.92307692307692</v>
      </c>
      <c r="AQ14" s="11">
        <f t="shared" si="10"/>
        <v>68.25925925925925</v>
      </c>
      <c r="AR14" s="11">
        <f t="shared" si="10"/>
        <v>67.59168925022584</v>
      </c>
      <c r="AS14" s="11">
        <f t="shared" si="10"/>
        <v>66.92063492063491</v>
      </c>
      <c r="AT14" s="11">
        <f t="shared" si="10"/>
        <v>66.24633936261843</v>
      </c>
      <c r="AU14" s="11">
        <f t="shared" si="10"/>
        <v>65.56902356902357</v>
      </c>
      <c r="AV14" s="11">
        <f t="shared" si="10"/>
        <v>64.8888888888889</v>
      </c>
      <c r="AW14" s="11">
        <f t="shared" si="10"/>
        <v>64.2061191626409</v>
      </c>
      <c r="AX14" s="11">
        <f t="shared" si="10"/>
        <v>63.52088258471235</v>
      </c>
      <c r="AY14" s="11">
        <f t="shared" si="10"/>
        <v>62.83333333333333</v>
      </c>
      <c r="AZ14" s="11">
        <f t="shared" si="10"/>
        <v>62.14361300075586</v>
      </c>
      <c r="BA14" s="11">
        <f t="shared" si="10"/>
        <v>61.45185185185185</v>
      </c>
      <c r="BB14" s="3"/>
    </row>
    <row r="15" spans="1:54" ht="12.75">
      <c r="A15" t="s">
        <v>219</v>
      </c>
      <c r="B15" s="4" t="s">
        <v>11</v>
      </c>
      <c r="C15" s="11">
        <f aca="true" t="shared" si="11" ref="C15:AH15">C7*C8</f>
        <v>0</v>
      </c>
      <c r="D15" s="11">
        <f t="shared" si="11"/>
        <v>8.1</v>
      </c>
      <c r="E15" s="11">
        <f t="shared" si="11"/>
        <v>16.2</v>
      </c>
      <c r="F15" s="11">
        <f t="shared" si="11"/>
        <v>24.299999999999997</v>
      </c>
      <c r="G15" s="11">
        <f t="shared" si="11"/>
        <v>32.4</v>
      </c>
      <c r="H15" s="11">
        <f t="shared" si="11"/>
        <v>40.5</v>
      </c>
      <c r="I15" s="11">
        <f t="shared" si="11"/>
        <v>48.599999999999994</v>
      </c>
      <c r="J15" s="11">
        <f t="shared" si="11"/>
        <v>56.699999999999996</v>
      </c>
      <c r="K15" s="11">
        <f t="shared" si="11"/>
        <v>64.8</v>
      </c>
      <c r="L15" s="11">
        <f t="shared" si="11"/>
        <v>72.89999999999999</v>
      </c>
      <c r="M15" s="11">
        <f t="shared" si="11"/>
        <v>81</v>
      </c>
      <c r="N15" s="11">
        <f t="shared" si="11"/>
        <v>89.1</v>
      </c>
      <c r="O15" s="11">
        <f t="shared" si="11"/>
        <v>97.19999999999999</v>
      </c>
      <c r="P15" s="11">
        <f t="shared" si="11"/>
        <v>105.3</v>
      </c>
      <c r="Q15" s="11">
        <f t="shared" si="11"/>
        <v>113.39999999999999</v>
      </c>
      <c r="R15" s="11">
        <f t="shared" si="11"/>
        <v>121.5</v>
      </c>
      <c r="S15" s="11">
        <f t="shared" si="11"/>
        <v>129.6</v>
      </c>
      <c r="T15" s="11">
        <f t="shared" si="11"/>
        <v>137.7</v>
      </c>
      <c r="U15" s="11">
        <f t="shared" si="11"/>
        <v>145.79999999999998</v>
      </c>
      <c r="V15" s="11">
        <f t="shared" si="11"/>
        <v>153.9</v>
      </c>
      <c r="W15" s="11">
        <f t="shared" si="11"/>
        <v>162</v>
      </c>
      <c r="X15" s="11">
        <f t="shared" si="11"/>
        <v>170.1</v>
      </c>
      <c r="Y15" s="11">
        <f t="shared" si="11"/>
        <v>178.2</v>
      </c>
      <c r="Z15" s="11">
        <f t="shared" si="11"/>
        <v>186.29999999999998</v>
      </c>
      <c r="AA15" s="11">
        <f t="shared" si="11"/>
        <v>194.39999999999998</v>
      </c>
      <c r="AB15" s="11">
        <f t="shared" si="11"/>
        <v>202.5</v>
      </c>
      <c r="AC15" s="11">
        <f t="shared" si="11"/>
        <v>210.6</v>
      </c>
      <c r="AD15" s="11">
        <f t="shared" si="11"/>
        <v>218.7</v>
      </c>
      <c r="AE15" s="11">
        <f t="shared" si="11"/>
        <v>226.79999999999998</v>
      </c>
      <c r="AF15" s="11">
        <f t="shared" si="11"/>
        <v>234.89999999999998</v>
      </c>
      <c r="AG15" s="11">
        <f t="shared" si="11"/>
        <v>243</v>
      </c>
      <c r="AH15" s="11">
        <f t="shared" si="11"/>
        <v>251.1</v>
      </c>
      <c r="AI15" s="11">
        <f aca="true" t="shared" si="12" ref="AI15:BA15">AI7*AI8</f>
        <v>259.2</v>
      </c>
      <c r="AJ15" s="11">
        <f t="shared" si="12"/>
        <v>267.3</v>
      </c>
      <c r="AK15" s="11">
        <f t="shared" si="12"/>
        <v>275.4</v>
      </c>
      <c r="AL15" s="11">
        <f t="shared" si="12"/>
        <v>283.5</v>
      </c>
      <c r="AM15" s="11">
        <f t="shared" si="12"/>
        <v>291.59999999999997</v>
      </c>
      <c r="AN15" s="11">
        <f t="shared" si="12"/>
        <v>299.7</v>
      </c>
      <c r="AO15" s="11">
        <f t="shared" si="12"/>
        <v>307.8</v>
      </c>
      <c r="AP15" s="11">
        <f t="shared" si="12"/>
        <v>315.9</v>
      </c>
      <c r="AQ15" s="11">
        <f t="shared" si="12"/>
        <v>324</v>
      </c>
      <c r="AR15" s="11">
        <f t="shared" si="12"/>
        <v>332.09999999999997</v>
      </c>
      <c r="AS15" s="11">
        <f t="shared" si="12"/>
        <v>340.2</v>
      </c>
      <c r="AT15" s="11">
        <f t="shared" si="12"/>
        <v>348.3</v>
      </c>
      <c r="AU15" s="11">
        <f t="shared" si="12"/>
        <v>356.4</v>
      </c>
      <c r="AV15" s="11">
        <f t="shared" si="12"/>
        <v>364.5</v>
      </c>
      <c r="AW15" s="11">
        <f t="shared" si="12"/>
        <v>372.59999999999997</v>
      </c>
      <c r="AX15" s="11">
        <f t="shared" si="12"/>
        <v>380.7</v>
      </c>
      <c r="AY15" s="11">
        <f t="shared" si="12"/>
        <v>388.79999999999995</v>
      </c>
      <c r="AZ15" s="11">
        <f t="shared" si="12"/>
        <v>396.9</v>
      </c>
      <c r="BA15" s="11">
        <f t="shared" si="12"/>
        <v>405</v>
      </c>
      <c r="BB15" s="3"/>
    </row>
    <row r="16" spans="1:54" ht="12.75">
      <c r="A16" t="s">
        <v>220</v>
      </c>
      <c r="B16" s="4" t="s">
        <v>11</v>
      </c>
      <c r="C16" s="11"/>
      <c r="D16" s="11">
        <f aca="true" t="shared" si="13" ref="D16:AI16">D15*D14/100</f>
        <v>0</v>
      </c>
      <c r="E16" s="11">
        <f t="shared" si="13"/>
        <v>6.384000000000001</v>
      </c>
      <c r="F16" s="11">
        <f t="shared" si="13"/>
        <v>14.256000000000002</v>
      </c>
      <c r="G16" s="11">
        <f t="shared" si="13"/>
        <v>22.007999999999992</v>
      </c>
      <c r="H16" s="11">
        <f t="shared" si="13"/>
        <v>29.639999999999997</v>
      </c>
      <c r="I16" s="11">
        <f t="shared" si="13"/>
        <v>37.151999999999994</v>
      </c>
      <c r="J16" s="11">
        <f t="shared" si="13"/>
        <v>44.544000000000004</v>
      </c>
      <c r="K16" s="11">
        <f t="shared" si="13"/>
        <v>51.815999999999995</v>
      </c>
      <c r="L16" s="11">
        <f t="shared" si="13"/>
        <v>58.96799999999999</v>
      </c>
      <c r="M16" s="11">
        <f t="shared" si="13"/>
        <v>66</v>
      </c>
      <c r="N16" s="11">
        <f t="shared" si="13"/>
        <v>72.912</v>
      </c>
      <c r="O16" s="11">
        <f t="shared" si="13"/>
        <v>79.70400000000001</v>
      </c>
      <c r="P16" s="11">
        <f t="shared" si="13"/>
        <v>86.376</v>
      </c>
      <c r="Q16" s="11">
        <f t="shared" si="13"/>
        <v>92.928</v>
      </c>
      <c r="R16" s="11">
        <f t="shared" si="13"/>
        <v>99.36000000000001</v>
      </c>
      <c r="S16" s="11">
        <f t="shared" si="13"/>
        <v>105.67199999999998</v>
      </c>
      <c r="T16" s="11">
        <f t="shared" si="13"/>
        <v>111.86400000000002</v>
      </c>
      <c r="U16" s="11">
        <f t="shared" si="13"/>
        <v>117.93599999999998</v>
      </c>
      <c r="V16" s="11">
        <f t="shared" si="13"/>
        <v>123.888</v>
      </c>
      <c r="W16" s="11">
        <f t="shared" si="13"/>
        <v>129.72</v>
      </c>
      <c r="X16" s="11">
        <f t="shared" si="13"/>
        <v>135.43199999999996</v>
      </c>
      <c r="Y16" s="11">
        <f t="shared" si="13"/>
        <v>141.024</v>
      </c>
      <c r="Z16" s="11">
        <f t="shared" si="13"/>
        <v>146.496</v>
      </c>
      <c r="AA16" s="11">
        <f t="shared" si="13"/>
        <v>151.848</v>
      </c>
      <c r="AB16" s="11">
        <f t="shared" si="13"/>
        <v>157.08</v>
      </c>
      <c r="AC16" s="11">
        <f t="shared" si="13"/>
        <v>162.19199999999998</v>
      </c>
      <c r="AD16" s="11">
        <f t="shared" si="13"/>
        <v>167.18399999999997</v>
      </c>
      <c r="AE16" s="11">
        <f t="shared" si="13"/>
        <v>172.056</v>
      </c>
      <c r="AF16" s="11">
        <f t="shared" si="13"/>
        <v>176.80799999999996</v>
      </c>
      <c r="AG16" s="11">
        <f t="shared" si="13"/>
        <v>181.44</v>
      </c>
      <c r="AH16" s="11">
        <f t="shared" si="13"/>
        <v>185.95199999999997</v>
      </c>
      <c r="AI16" s="11">
        <f t="shared" si="13"/>
        <v>190.34399999999997</v>
      </c>
      <c r="AJ16" s="11">
        <f aca="true" t="shared" si="14" ref="AJ16:BA16">AJ15*AJ14/100</f>
        <v>194.61599999999999</v>
      </c>
      <c r="AK16" s="11">
        <f t="shared" si="14"/>
        <v>198.76799999999994</v>
      </c>
      <c r="AL16" s="11">
        <f t="shared" si="14"/>
        <v>202.8</v>
      </c>
      <c r="AM16" s="11">
        <f t="shared" si="14"/>
        <v>206.71199999999996</v>
      </c>
      <c r="AN16" s="11">
        <f t="shared" si="14"/>
        <v>210.504</v>
      </c>
      <c r="AO16" s="11">
        <f t="shared" si="14"/>
        <v>214.176</v>
      </c>
      <c r="AP16" s="11">
        <f t="shared" si="14"/>
        <v>217.72799999999995</v>
      </c>
      <c r="AQ16" s="11">
        <f t="shared" si="14"/>
        <v>221.15999999999997</v>
      </c>
      <c r="AR16" s="11">
        <f t="shared" si="14"/>
        <v>224.472</v>
      </c>
      <c r="AS16" s="11">
        <f t="shared" si="14"/>
        <v>227.66399999999993</v>
      </c>
      <c r="AT16" s="11">
        <f t="shared" si="14"/>
        <v>230.736</v>
      </c>
      <c r="AU16" s="11">
        <f t="shared" si="14"/>
        <v>233.688</v>
      </c>
      <c r="AV16" s="11">
        <f t="shared" si="14"/>
        <v>236.52000000000004</v>
      </c>
      <c r="AW16" s="11">
        <f t="shared" si="14"/>
        <v>239.23199999999997</v>
      </c>
      <c r="AX16" s="11">
        <f t="shared" si="14"/>
        <v>241.8239999999999</v>
      </c>
      <c r="AY16" s="11">
        <f t="shared" si="14"/>
        <v>244.29599999999994</v>
      </c>
      <c r="AZ16" s="11">
        <f t="shared" si="14"/>
        <v>246.648</v>
      </c>
      <c r="BA16" s="11">
        <f t="shared" si="14"/>
        <v>248.88</v>
      </c>
      <c r="BB16" s="3"/>
    </row>
    <row r="17" spans="1:54" ht="12.75">
      <c r="A17" t="s">
        <v>26</v>
      </c>
      <c r="B17" s="4">
        <v>1</v>
      </c>
      <c r="C17" s="11">
        <f>C16*$B17</f>
        <v>0</v>
      </c>
      <c r="D17" s="11">
        <f aca="true" t="shared" si="15" ref="D17:BA17">D16*$B17</f>
        <v>0</v>
      </c>
      <c r="E17" s="11">
        <f t="shared" si="15"/>
        <v>6.384000000000001</v>
      </c>
      <c r="F17" s="11">
        <f t="shared" si="15"/>
        <v>14.256000000000002</v>
      </c>
      <c r="G17" s="11">
        <f t="shared" si="15"/>
        <v>22.007999999999992</v>
      </c>
      <c r="H17" s="11">
        <f t="shared" si="15"/>
        <v>29.639999999999997</v>
      </c>
      <c r="I17" s="11">
        <f t="shared" si="15"/>
        <v>37.151999999999994</v>
      </c>
      <c r="J17" s="11">
        <f t="shared" si="15"/>
        <v>44.544000000000004</v>
      </c>
      <c r="K17" s="11">
        <f t="shared" si="15"/>
        <v>51.815999999999995</v>
      </c>
      <c r="L17" s="11">
        <f t="shared" si="15"/>
        <v>58.96799999999999</v>
      </c>
      <c r="M17" s="11">
        <f t="shared" si="15"/>
        <v>66</v>
      </c>
      <c r="N17" s="11">
        <f t="shared" si="15"/>
        <v>72.912</v>
      </c>
      <c r="O17" s="11">
        <f t="shared" si="15"/>
        <v>79.70400000000001</v>
      </c>
      <c r="P17" s="11">
        <f t="shared" si="15"/>
        <v>86.376</v>
      </c>
      <c r="Q17" s="11">
        <f t="shared" si="15"/>
        <v>92.928</v>
      </c>
      <c r="R17" s="11">
        <f t="shared" si="15"/>
        <v>99.36000000000001</v>
      </c>
      <c r="S17" s="11">
        <f t="shared" si="15"/>
        <v>105.67199999999998</v>
      </c>
      <c r="T17" s="11">
        <f t="shared" si="15"/>
        <v>111.86400000000002</v>
      </c>
      <c r="U17" s="11">
        <f t="shared" si="15"/>
        <v>117.93599999999998</v>
      </c>
      <c r="V17" s="11">
        <f t="shared" si="15"/>
        <v>123.888</v>
      </c>
      <c r="W17" s="11">
        <f t="shared" si="15"/>
        <v>129.72</v>
      </c>
      <c r="X17" s="11">
        <f t="shared" si="15"/>
        <v>135.43199999999996</v>
      </c>
      <c r="Y17" s="11">
        <f t="shared" si="15"/>
        <v>141.024</v>
      </c>
      <c r="Z17" s="11">
        <f t="shared" si="15"/>
        <v>146.496</v>
      </c>
      <c r="AA17" s="11">
        <f t="shared" si="15"/>
        <v>151.848</v>
      </c>
      <c r="AB17" s="11">
        <f t="shared" si="15"/>
        <v>157.08</v>
      </c>
      <c r="AC17" s="11">
        <f t="shared" si="15"/>
        <v>162.19199999999998</v>
      </c>
      <c r="AD17" s="11">
        <f t="shared" si="15"/>
        <v>167.18399999999997</v>
      </c>
      <c r="AE17" s="11">
        <f t="shared" si="15"/>
        <v>172.056</v>
      </c>
      <c r="AF17" s="11">
        <f t="shared" si="15"/>
        <v>176.80799999999996</v>
      </c>
      <c r="AG17" s="11">
        <f t="shared" si="15"/>
        <v>181.44</v>
      </c>
      <c r="AH17" s="11">
        <f t="shared" si="15"/>
        <v>185.95199999999997</v>
      </c>
      <c r="AI17" s="11">
        <f t="shared" si="15"/>
        <v>190.34399999999997</v>
      </c>
      <c r="AJ17" s="11">
        <f t="shared" si="15"/>
        <v>194.61599999999999</v>
      </c>
      <c r="AK17" s="11">
        <f t="shared" si="15"/>
        <v>198.76799999999994</v>
      </c>
      <c r="AL17" s="11">
        <f t="shared" si="15"/>
        <v>202.8</v>
      </c>
      <c r="AM17" s="11">
        <f t="shared" si="15"/>
        <v>206.71199999999996</v>
      </c>
      <c r="AN17" s="11">
        <f t="shared" si="15"/>
        <v>210.504</v>
      </c>
      <c r="AO17" s="11">
        <f t="shared" si="15"/>
        <v>214.176</v>
      </c>
      <c r="AP17" s="11">
        <f t="shared" si="15"/>
        <v>217.72799999999995</v>
      </c>
      <c r="AQ17" s="11">
        <f t="shared" si="15"/>
        <v>221.15999999999997</v>
      </c>
      <c r="AR17" s="11">
        <f t="shared" si="15"/>
        <v>224.472</v>
      </c>
      <c r="AS17" s="11">
        <f t="shared" si="15"/>
        <v>227.66399999999993</v>
      </c>
      <c r="AT17" s="11">
        <f t="shared" si="15"/>
        <v>230.736</v>
      </c>
      <c r="AU17" s="11">
        <f t="shared" si="15"/>
        <v>233.688</v>
      </c>
      <c r="AV17" s="11">
        <f t="shared" si="15"/>
        <v>236.52000000000004</v>
      </c>
      <c r="AW17" s="11">
        <f t="shared" si="15"/>
        <v>239.23199999999997</v>
      </c>
      <c r="AX17" s="11">
        <f t="shared" si="15"/>
        <v>241.8239999999999</v>
      </c>
      <c r="AY17" s="11">
        <f t="shared" si="15"/>
        <v>244.29599999999994</v>
      </c>
      <c r="AZ17" s="11">
        <f t="shared" si="15"/>
        <v>246.648</v>
      </c>
      <c r="BA17" s="11">
        <f t="shared" si="15"/>
        <v>248.88</v>
      </c>
      <c r="BB17" s="3"/>
    </row>
    <row r="18" spans="1:53" ht="12.75">
      <c r="A18" t="s">
        <v>27</v>
      </c>
      <c r="B18" s="4">
        <v>1</v>
      </c>
      <c r="C18">
        <f>C13*$B18</f>
        <v>11145.6</v>
      </c>
      <c r="D18">
        <f aca="true" t="shared" si="16" ref="D18:BA18">D13*$B18</f>
        <v>11063.039999999999</v>
      </c>
      <c r="E18">
        <f t="shared" si="16"/>
        <v>10980.48</v>
      </c>
      <c r="F18">
        <f t="shared" si="16"/>
        <v>10897.92</v>
      </c>
      <c r="G18">
        <f t="shared" si="16"/>
        <v>10815.359999999999</v>
      </c>
      <c r="H18">
        <f t="shared" si="16"/>
        <v>10732.8</v>
      </c>
      <c r="I18">
        <f t="shared" si="16"/>
        <v>10650.24</v>
      </c>
      <c r="J18">
        <f t="shared" si="16"/>
        <v>10567.68</v>
      </c>
      <c r="K18">
        <f t="shared" si="16"/>
        <v>10485.119999999999</v>
      </c>
      <c r="L18">
        <f t="shared" si="16"/>
        <v>10402.56</v>
      </c>
      <c r="M18">
        <f t="shared" si="16"/>
        <v>10320</v>
      </c>
      <c r="N18">
        <f t="shared" si="16"/>
        <v>10237.439999999999</v>
      </c>
      <c r="O18">
        <f t="shared" si="16"/>
        <v>10154.88</v>
      </c>
      <c r="P18">
        <f t="shared" si="16"/>
        <v>10072.32</v>
      </c>
      <c r="Q18">
        <f t="shared" si="16"/>
        <v>9989.76</v>
      </c>
      <c r="R18">
        <f t="shared" si="16"/>
        <v>9907.199999999999</v>
      </c>
      <c r="S18">
        <f t="shared" si="16"/>
        <v>9824.64</v>
      </c>
      <c r="T18">
        <f t="shared" si="16"/>
        <v>9742.08</v>
      </c>
      <c r="U18">
        <f t="shared" si="16"/>
        <v>9659.519999999999</v>
      </c>
      <c r="V18">
        <f t="shared" si="16"/>
        <v>9576.96</v>
      </c>
      <c r="W18" s="15">
        <f t="shared" si="16"/>
        <v>9494.4</v>
      </c>
      <c r="X18" s="15">
        <f t="shared" si="16"/>
        <v>9411.84</v>
      </c>
      <c r="Y18">
        <f t="shared" si="16"/>
        <v>9329.279999999999</v>
      </c>
      <c r="Z18">
        <f t="shared" si="16"/>
        <v>9246.72</v>
      </c>
      <c r="AA18">
        <f t="shared" si="16"/>
        <v>9164.16</v>
      </c>
      <c r="AB18">
        <f t="shared" si="16"/>
        <v>9081.6</v>
      </c>
      <c r="AC18">
        <f t="shared" si="16"/>
        <v>8999.039999999999</v>
      </c>
      <c r="AD18">
        <f t="shared" si="16"/>
        <v>8916.48</v>
      </c>
      <c r="AE18">
        <f t="shared" si="16"/>
        <v>8833.92</v>
      </c>
      <c r="AF18">
        <f t="shared" si="16"/>
        <v>8751.359999999999</v>
      </c>
      <c r="AG18">
        <f t="shared" si="16"/>
        <v>8668.8</v>
      </c>
      <c r="AH18">
        <f t="shared" si="16"/>
        <v>8586.24</v>
      </c>
      <c r="AI18">
        <f t="shared" si="16"/>
        <v>8503.68</v>
      </c>
      <c r="AJ18">
        <f t="shared" si="16"/>
        <v>8421.119999999999</v>
      </c>
      <c r="AK18">
        <f t="shared" si="16"/>
        <v>8338.56</v>
      </c>
      <c r="AL18">
        <f t="shared" si="16"/>
        <v>8256</v>
      </c>
      <c r="AM18">
        <f t="shared" si="16"/>
        <v>8173.44</v>
      </c>
      <c r="AN18">
        <f t="shared" si="16"/>
        <v>8090.88</v>
      </c>
      <c r="AO18">
        <f t="shared" si="16"/>
        <v>8008.320000000001</v>
      </c>
      <c r="AP18">
        <f t="shared" si="16"/>
        <v>7925.759999999999</v>
      </c>
      <c r="AQ18">
        <f t="shared" si="16"/>
        <v>7843.199999999999</v>
      </c>
      <c r="AR18">
        <f t="shared" si="16"/>
        <v>7760.639999999999</v>
      </c>
      <c r="AS18">
        <f t="shared" si="16"/>
        <v>7678.08</v>
      </c>
      <c r="AT18">
        <f t="shared" si="16"/>
        <v>7595.5199999999995</v>
      </c>
      <c r="AU18">
        <f t="shared" si="16"/>
        <v>7512.96</v>
      </c>
      <c r="AV18">
        <f t="shared" si="16"/>
        <v>7430.400000000001</v>
      </c>
      <c r="AW18">
        <f t="shared" si="16"/>
        <v>7347.84</v>
      </c>
      <c r="AX18">
        <f t="shared" si="16"/>
        <v>7265.279999999999</v>
      </c>
      <c r="AY18">
        <f t="shared" si="16"/>
        <v>7182.719999999999</v>
      </c>
      <c r="AZ18">
        <f t="shared" si="16"/>
        <v>7100.16</v>
      </c>
      <c r="BA18">
        <f t="shared" si="16"/>
        <v>7017.599999999999</v>
      </c>
    </row>
    <row r="19" spans="23:24" ht="12.75">
      <c r="W19" s="15"/>
      <c r="X19" s="15"/>
    </row>
    <row r="20" spans="3:54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6"/>
      <c r="X20" s="16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3:54" ht="12.7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2"/>
      <c r="X21" s="2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</row>
    <row r="22" spans="23:24" ht="12.75">
      <c r="W22" s="15"/>
      <c r="X22" s="15"/>
    </row>
    <row r="23" spans="23:24" ht="12.75">
      <c r="W23" s="15"/>
      <c r="X23" s="15"/>
    </row>
    <row r="24" spans="23:24" ht="12.75">
      <c r="W24" s="15"/>
      <c r="X24" s="15"/>
    </row>
    <row r="25" spans="23:24" ht="12.75">
      <c r="W25" s="15"/>
      <c r="X25" s="15"/>
    </row>
    <row r="26" spans="23:24" ht="12.75">
      <c r="W26" s="15"/>
      <c r="X26" s="15"/>
    </row>
    <row r="27" spans="23:24" ht="12.75">
      <c r="W27" s="15"/>
      <c r="X27" s="15"/>
    </row>
    <row r="28" spans="23:24" ht="12.75">
      <c r="W28" s="15"/>
      <c r="X28" s="15"/>
    </row>
    <row r="29" spans="23:24" ht="12.75">
      <c r="W29" s="15"/>
      <c r="X29" s="15"/>
    </row>
    <row r="30" spans="23:24" ht="12.75">
      <c r="W30" s="15"/>
      <c r="X30" s="15"/>
    </row>
    <row r="31" spans="23:24" ht="12.75">
      <c r="W31" s="15"/>
      <c r="X31" s="15"/>
    </row>
    <row r="32" spans="23:24" ht="12.75">
      <c r="W32" s="15"/>
      <c r="X32" s="15"/>
    </row>
    <row r="33" spans="23:24" ht="12.75">
      <c r="W33" s="15"/>
      <c r="X33" s="15"/>
    </row>
    <row r="34" spans="23:24" ht="12.75">
      <c r="W34" s="15"/>
      <c r="X34" s="15"/>
    </row>
    <row r="35" spans="23:24" ht="12.75">
      <c r="W35" s="15"/>
      <c r="X35" s="15"/>
    </row>
    <row r="36" spans="23:24" ht="12.75">
      <c r="W36" s="15"/>
      <c r="X36" s="15"/>
    </row>
    <row r="37" spans="23:24" ht="12.75">
      <c r="W37" s="15"/>
      <c r="X37" s="15"/>
    </row>
    <row r="38" spans="23:24" ht="12.75">
      <c r="W38" s="15"/>
      <c r="X38" s="15"/>
    </row>
    <row r="39" spans="23:24" ht="12.75">
      <c r="W39" s="15"/>
      <c r="X39" s="15"/>
    </row>
    <row r="71" spans="2:5" ht="12.75">
      <c r="B71" s="14" t="s">
        <v>287</v>
      </c>
      <c r="C71" s="14" t="s">
        <v>288</v>
      </c>
      <c r="D71" s="14" t="s">
        <v>289</v>
      </c>
      <c r="E71" s="14" t="s">
        <v>290</v>
      </c>
    </row>
    <row r="72" spans="1:5" ht="12.75">
      <c r="A72" t="s">
        <v>291</v>
      </c>
      <c r="B72" s="14"/>
      <c r="C72" s="14"/>
      <c r="D72" s="14"/>
      <c r="E72" s="14"/>
    </row>
    <row r="73" spans="2:9" ht="12.75">
      <c r="B73" s="14" t="s">
        <v>391</v>
      </c>
      <c r="C73" s="14">
        <v>10</v>
      </c>
      <c r="D73" s="14" t="s">
        <v>392</v>
      </c>
      <c r="E73" s="14">
        <v>6</v>
      </c>
      <c r="F73" s="14" t="s">
        <v>393</v>
      </c>
      <c r="G73" s="14">
        <v>1.15</v>
      </c>
      <c r="H73" t="s">
        <v>396</v>
      </c>
      <c r="I73">
        <v>0.65</v>
      </c>
    </row>
    <row r="74" spans="2:8" ht="12.75">
      <c r="B74" s="14" t="s">
        <v>394</v>
      </c>
      <c r="C74" s="14" t="s">
        <v>5</v>
      </c>
      <c r="D74" s="14" t="s">
        <v>11</v>
      </c>
      <c r="E74" s="14" t="s">
        <v>290</v>
      </c>
      <c r="F74" s="14" t="s">
        <v>395</v>
      </c>
      <c r="G74" s="14" t="s">
        <v>397</v>
      </c>
      <c r="H74" t="s">
        <v>260</v>
      </c>
    </row>
    <row r="75" spans="2:8" ht="12.75">
      <c r="B75" s="14">
        <v>5</v>
      </c>
      <c r="C75" s="14">
        <v>12.4</v>
      </c>
      <c r="D75" s="14">
        <f>C75*B75</f>
        <v>62</v>
      </c>
      <c r="E75" s="14">
        <v>5250</v>
      </c>
      <c r="F75" s="183">
        <f>$G$73*POWER($C$73/12,4)*$E$73/12*POWER($E75/1000,3)</f>
        <v>40.12552897135418</v>
      </c>
      <c r="G75" s="182">
        <f aca="true" t="shared" si="17" ref="G75:G82">F75*$I$106</f>
        <v>26.081593831380218</v>
      </c>
      <c r="H75">
        <f aca="true" t="shared" si="18" ref="H75:H82">F75/D75</f>
        <v>0.6471859511508739</v>
      </c>
    </row>
    <row r="76" spans="2:8" ht="12.75">
      <c r="B76" s="14">
        <v>10.2</v>
      </c>
      <c r="C76" s="14">
        <v>12</v>
      </c>
      <c r="D76" s="14">
        <f aca="true" t="shared" si="19" ref="D76:D111">C76*B76</f>
        <v>122.39999999999999</v>
      </c>
      <c r="E76" s="14">
        <v>6780</v>
      </c>
      <c r="F76" s="183">
        <f aca="true" t="shared" si="20" ref="F76:F82">$G$73*POWER($C$73/12,4)*$E$73/12*POWER($E76/1000,3)</f>
        <v>86.4235182291667</v>
      </c>
      <c r="G76" s="182">
        <f t="shared" si="17"/>
        <v>56.17528684895836</v>
      </c>
      <c r="H76">
        <f t="shared" si="18"/>
        <v>0.7060744953363294</v>
      </c>
    </row>
    <row r="77" spans="2:8" ht="12.75">
      <c r="B77" s="14">
        <v>15</v>
      </c>
      <c r="C77" s="14">
        <v>11.7</v>
      </c>
      <c r="D77" s="14">
        <f t="shared" si="19"/>
        <v>175.5</v>
      </c>
      <c r="E77" s="14">
        <v>7740</v>
      </c>
      <c r="F77" s="183">
        <f t="shared" si="20"/>
        <v>128.57772656250006</v>
      </c>
      <c r="G77" s="182">
        <f t="shared" si="17"/>
        <v>83.57552226562504</v>
      </c>
      <c r="H77">
        <f t="shared" si="18"/>
        <v>0.7326366185897439</v>
      </c>
    </row>
    <row r="78" spans="2:8" ht="12.75">
      <c r="B78" s="14">
        <v>20</v>
      </c>
      <c r="C78" s="14">
        <v>11.5</v>
      </c>
      <c r="D78" s="14">
        <f t="shared" si="19"/>
        <v>230</v>
      </c>
      <c r="E78" s="14">
        <v>8520</v>
      </c>
      <c r="F78" s="183">
        <f t="shared" si="20"/>
        <v>171.49902083333333</v>
      </c>
      <c r="G78" s="182">
        <f t="shared" si="17"/>
        <v>111.47436354166668</v>
      </c>
      <c r="H78">
        <f t="shared" si="18"/>
        <v>0.7456479166666666</v>
      </c>
    </row>
    <row r="79" spans="2:8" ht="12.75">
      <c r="B79" s="14">
        <v>25</v>
      </c>
      <c r="C79" s="14">
        <v>11.2</v>
      </c>
      <c r="D79" s="14">
        <f t="shared" si="19"/>
        <v>280</v>
      </c>
      <c r="E79" s="14">
        <v>8940</v>
      </c>
      <c r="F79" s="183">
        <f t="shared" si="20"/>
        <v>198.1323619791667</v>
      </c>
      <c r="G79" s="182">
        <f t="shared" si="17"/>
        <v>128.78603528645834</v>
      </c>
      <c r="H79">
        <f t="shared" si="18"/>
        <v>0.7076155784970238</v>
      </c>
    </row>
    <row r="80" spans="2:8" ht="12.75">
      <c r="B80" s="14">
        <v>30</v>
      </c>
      <c r="C80" s="14">
        <v>10.9</v>
      </c>
      <c r="D80" s="14">
        <f t="shared" si="19"/>
        <v>327</v>
      </c>
      <c r="E80" s="14">
        <v>9360</v>
      </c>
      <c r="F80" s="183">
        <f t="shared" si="20"/>
        <v>227.38950000000003</v>
      </c>
      <c r="G80" s="182">
        <f t="shared" si="17"/>
        <v>147.803175</v>
      </c>
      <c r="H80">
        <f t="shared" si="18"/>
        <v>0.6953807339449543</v>
      </c>
    </row>
    <row r="81" spans="2:8" ht="12.75">
      <c r="B81" s="14">
        <v>35</v>
      </c>
      <c r="C81" s="14">
        <v>10.66</v>
      </c>
      <c r="D81" s="14">
        <f t="shared" si="19"/>
        <v>373.1</v>
      </c>
      <c r="E81" s="14">
        <v>9900</v>
      </c>
      <c r="F81" s="183">
        <f t="shared" si="20"/>
        <v>269.0595703125001</v>
      </c>
      <c r="G81" s="182">
        <f t="shared" si="17"/>
        <v>174.88872070312507</v>
      </c>
      <c r="H81">
        <f t="shared" si="18"/>
        <v>0.7211459938689362</v>
      </c>
    </row>
    <row r="82" spans="2:8" ht="12.75">
      <c r="B82" s="14">
        <v>40</v>
      </c>
      <c r="C82" s="14">
        <v>10.3</v>
      </c>
      <c r="D82" s="14">
        <f t="shared" si="19"/>
        <v>412</v>
      </c>
      <c r="E82" s="14">
        <v>10050</v>
      </c>
      <c r="F82" s="183">
        <f t="shared" si="20"/>
        <v>281.475789388021</v>
      </c>
      <c r="G82" s="182">
        <f t="shared" si="17"/>
        <v>182.95926310221364</v>
      </c>
      <c r="H82">
        <f t="shared" si="18"/>
        <v>0.6831936635631577</v>
      </c>
    </row>
    <row r="83" spans="2:5" ht="12.75">
      <c r="B83" s="14"/>
      <c r="C83" s="14"/>
      <c r="D83" s="14"/>
      <c r="E83" s="14"/>
    </row>
    <row r="84" spans="1:5" ht="12.75">
      <c r="A84" t="s">
        <v>293</v>
      </c>
      <c r="B84" s="14"/>
      <c r="C84" s="14"/>
      <c r="D84" s="14"/>
      <c r="E84" s="14"/>
    </row>
    <row r="85" spans="2:9" ht="12.75">
      <c r="B85" s="14" t="s">
        <v>391</v>
      </c>
      <c r="C85" s="14">
        <v>10</v>
      </c>
      <c r="D85" s="14" t="s">
        <v>392</v>
      </c>
      <c r="E85" s="14">
        <v>4</v>
      </c>
      <c r="F85" s="14" t="s">
        <v>393</v>
      </c>
      <c r="G85" s="14">
        <v>1</v>
      </c>
      <c r="H85" t="s">
        <v>396</v>
      </c>
      <c r="I85">
        <v>0.65</v>
      </c>
    </row>
    <row r="86" spans="2:8" ht="12.75">
      <c r="B86" s="14" t="s">
        <v>394</v>
      </c>
      <c r="C86" s="14" t="s">
        <v>5</v>
      </c>
      <c r="D86" s="14" t="s">
        <v>11</v>
      </c>
      <c r="E86" s="14" t="s">
        <v>290</v>
      </c>
      <c r="F86" s="14" t="s">
        <v>395</v>
      </c>
      <c r="G86" s="14" t="s">
        <v>397</v>
      </c>
      <c r="H86" t="s">
        <v>260</v>
      </c>
    </row>
    <row r="87" spans="2:8" ht="12.75">
      <c r="B87" s="14">
        <v>5.1</v>
      </c>
      <c r="C87" s="14">
        <v>12.48</v>
      </c>
      <c r="D87" s="14">
        <f t="shared" si="19"/>
        <v>63.647999999999996</v>
      </c>
      <c r="E87" s="14">
        <v>6420</v>
      </c>
      <c r="F87" s="183">
        <f>$G$85*POWER($C$85/12,4)*$E$85/12*POWER($E87/1000,3)</f>
        <v>42.536215277777785</v>
      </c>
      <c r="G87" s="182">
        <f aca="true" t="shared" si="21" ref="G87:G93">F87*$I$106</f>
        <v>27.64853993055556</v>
      </c>
      <c r="H87">
        <f aca="true" t="shared" si="22" ref="H87:H93">F87/D87</f>
        <v>0.6683040359127983</v>
      </c>
    </row>
    <row r="88" spans="2:8" ht="12.75">
      <c r="B88" s="14">
        <v>10.2</v>
      </c>
      <c r="C88" s="14">
        <v>12.14</v>
      </c>
      <c r="D88" s="14">
        <f t="shared" si="19"/>
        <v>123.828</v>
      </c>
      <c r="E88" s="14">
        <v>8220</v>
      </c>
      <c r="F88" s="183">
        <f aca="true" t="shared" si="23" ref="F88:F93">$G$85*POWER($C$85/12,4)*$E$85/12*POWER($E88/1000,3)</f>
        <v>89.28309027777782</v>
      </c>
      <c r="G88" s="182">
        <f t="shared" si="21"/>
        <v>58.03400868055558</v>
      </c>
      <c r="H88">
        <f t="shared" si="22"/>
        <v>0.7210250531202782</v>
      </c>
    </row>
    <row r="89" spans="2:8" ht="12.75">
      <c r="B89" s="14">
        <v>15</v>
      </c>
      <c r="C89" s="14">
        <v>11.8</v>
      </c>
      <c r="D89" s="14">
        <f t="shared" si="19"/>
        <v>177</v>
      </c>
      <c r="E89" s="14">
        <v>9660</v>
      </c>
      <c r="F89" s="183">
        <f t="shared" si="23"/>
        <v>144.90559027777783</v>
      </c>
      <c r="G89" s="182">
        <f t="shared" si="21"/>
        <v>94.1886336805556</v>
      </c>
      <c r="H89">
        <f t="shared" si="22"/>
        <v>0.8186756512868804</v>
      </c>
    </row>
    <row r="90" spans="2:8" ht="12.75">
      <c r="B90" s="14">
        <v>20</v>
      </c>
      <c r="C90" s="14">
        <v>11.6</v>
      </c>
      <c r="D90" s="14">
        <f t="shared" si="19"/>
        <v>232</v>
      </c>
      <c r="E90" s="14">
        <v>10620</v>
      </c>
      <c r="F90" s="183">
        <f t="shared" si="23"/>
        <v>192.5428125</v>
      </c>
      <c r="G90" s="182">
        <f t="shared" si="21"/>
        <v>125.152828125</v>
      </c>
      <c r="H90">
        <f t="shared" si="22"/>
        <v>0.8299259159482758</v>
      </c>
    </row>
    <row r="91" spans="2:8" ht="12.75">
      <c r="B91" s="14">
        <v>25</v>
      </c>
      <c r="C91" s="14">
        <v>11.3</v>
      </c>
      <c r="D91" s="14">
        <f t="shared" si="19"/>
        <v>282.5</v>
      </c>
      <c r="E91" s="14">
        <v>11340</v>
      </c>
      <c r="F91" s="183">
        <f t="shared" si="23"/>
        <v>234.41906250000002</v>
      </c>
      <c r="G91" s="182">
        <f t="shared" si="21"/>
        <v>152.372390625</v>
      </c>
      <c r="H91">
        <f t="shared" si="22"/>
        <v>0.8298019911504425</v>
      </c>
    </row>
    <row r="92" spans="2:8" ht="12.75">
      <c r="B92" s="14">
        <v>30</v>
      </c>
      <c r="C92" s="14">
        <v>11.07</v>
      </c>
      <c r="D92" s="14">
        <f t="shared" si="19"/>
        <v>332.1</v>
      </c>
      <c r="E92" s="14">
        <v>11940</v>
      </c>
      <c r="F92" s="183">
        <f t="shared" si="23"/>
        <v>273.63190972222225</v>
      </c>
      <c r="G92" s="182">
        <f t="shared" si="21"/>
        <v>177.86074131944446</v>
      </c>
      <c r="H92">
        <f t="shared" si="22"/>
        <v>0.8239443231623674</v>
      </c>
    </row>
    <row r="93" spans="2:8" ht="12.75">
      <c r="B93" s="14">
        <v>35</v>
      </c>
      <c r="C93" s="14">
        <v>11.05</v>
      </c>
      <c r="D93" s="14">
        <f t="shared" si="19"/>
        <v>386.75</v>
      </c>
      <c r="E93" s="14">
        <v>12300</v>
      </c>
      <c r="F93" s="183">
        <f t="shared" si="23"/>
        <v>299.13628472222234</v>
      </c>
      <c r="G93" s="182">
        <f t="shared" si="21"/>
        <v>194.43858506944454</v>
      </c>
      <c r="H93">
        <f t="shared" si="22"/>
        <v>0.7734616282410404</v>
      </c>
    </row>
    <row r="94" spans="2:5" ht="12.75">
      <c r="B94" s="14"/>
      <c r="C94" s="14"/>
      <c r="D94" s="14"/>
      <c r="E94" s="14"/>
    </row>
    <row r="95" spans="1:5" ht="38.25">
      <c r="A95" s="185" t="s">
        <v>294</v>
      </c>
      <c r="B95" s="14"/>
      <c r="C95" s="14"/>
      <c r="D95" s="14"/>
      <c r="E95" s="14"/>
    </row>
    <row r="96" spans="2:9" ht="12.75">
      <c r="B96" s="14" t="s">
        <v>391</v>
      </c>
      <c r="C96" s="14">
        <v>10</v>
      </c>
      <c r="D96" s="14" t="s">
        <v>392</v>
      </c>
      <c r="E96" s="14">
        <v>4</v>
      </c>
      <c r="F96" s="14" t="s">
        <v>393</v>
      </c>
      <c r="G96" s="14">
        <v>1.25</v>
      </c>
      <c r="H96" t="s">
        <v>396</v>
      </c>
      <c r="I96">
        <v>0.65</v>
      </c>
    </row>
    <row r="97" spans="2:8" ht="12.75">
      <c r="B97" s="14" t="s">
        <v>394</v>
      </c>
      <c r="C97" s="14" t="s">
        <v>5</v>
      </c>
      <c r="D97" s="14" t="s">
        <v>11</v>
      </c>
      <c r="E97" s="14" t="s">
        <v>290</v>
      </c>
      <c r="F97" s="14" t="s">
        <v>395</v>
      </c>
      <c r="G97" s="14" t="s">
        <v>397</v>
      </c>
      <c r="H97" t="s">
        <v>260</v>
      </c>
    </row>
    <row r="98" spans="2:8" ht="12.75">
      <c r="B98" s="14">
        <v>4.9</v>
      </c>
      <c r="C98" s="14">
        <v>12.4</v>
      </c>
      <c r="D98" s="14">
        <f t="shared" si="19"/>
        <v>60.760000000000005</v>
      </c>
      <c r="E98" s="14">
        <v>5460</v>
      </c>
      <c r="F98" s="183">
        <f>$G$96*POWER($C$96/12,4)*$E$96/12*POWER($E98/1000,3)</f>
        <v>32.70707465277779</v>
      </c>
      <c r="G98" s="182">
        <f aca="true" t="shared" si="24" ref="G98:G104">F98*$I$106</f>
        <v>21.259598524305567</v>
      </c>
      <c r="H98">
        <f aca="true" t="shared" si="25" ref="H98:H104">F98/D98</f>
        <v>0.5382994511648748</v>
      </c>
    </row>
    <row r="99" spans="2:8" ht="12.75">
      <c r="B99" s="14">
        <v>10</v>
      </c>
      <c r="C99" s="14">
        <v>12.02</v>
      </c>
      <c r="D99" s="14">
        <f t="shared" si="19"/>
        <v>120.19999999999999</v>
      </c>
      <c r="E99" s="14">
        <v>7080</v>
      </c>
      <c r="F99" s="183">
        <f aca="true" t="shared" si="26" ref="F99:F104">$G$96*POWER($C$96/12,4)*$E$96/12*POWER($E99/1000,3)</f>
        <v>71.31215277777781</v>
      </c>
      <c r="G99" s="182">
        <f t="shared" si="24"/>
        <v>46.35289930555558</v>
      </c>
      <c r="H99">
        <f t="shared" si="25"/>
        <v>0.5932791412460717</v>
      </c>
    </row>
    <row r="100" spans="2:8" ht="12.75">
      <c r="B100" s="14">
        <v>15</v>
      </c>
      <c r="C100" s="14">
        <v>11.7</v>
      </c>
      <c r="D100" s="14">
        <f t="shared" si="19"/>
        <v>175.5</v>
      </c>
      <c r="E100" s="14">
        <v>8280</v>
      </c>
      <c r="F100" s="183">
        <f t="shared" si="26"/>
        <v>114.06562500000003</v>
      </c>
      <c r="G100" s="182">
        <f t="shared" si="24"/>
        <v>74.14265625000002</v>
      </c>
      <c r="H100">
        <f t="shared" si="25"/>
        <v>0.6499465811965813</v>
      </c>
    </row>
    <row r="101" spans="2:8" ht="12.75">
      <c r="B101" s="14">
        <v>20</v>
      </c>
      <c r="C101" s="14">
        <v>11.5</v>
      </c>
      <c r="D101" s="14">
        <f t="shared" si="19"/>
        <v>230</v>
      </c>
      <c r="E101" s="14">
        <v>9000</v>
      </c>
      <c r="F101" s="183">
        <f t="shared" si="26"/>
        <v>146.48437500000006</v>
      </c>
      <c r="G101" s="182">
        <f t="shared" si="24"/>
        <v>95.21484375000004</v>
      </c>
      <c r="H101">
        <f t="shared" si="25"/>
        <v>0.636888586956522</v>
      </c>
    </row>
    <row r="102" spans="2:8" ht="12.75">
      <c r="B102" s="14">
        <v>25</v>
      </c>
      <c r="C102" s="14">
        <v>11.15</v>
      </c>
      <c r="D102" s="14">
        <f t="shared" si="19"/>
        <v>278.75</v>
      </c>
      <c r="E102" s="14">
        <v>9600</v>
      </c>
      <c r="F102" s="183">
        <f t="shared" si="26"/>
        <v>177.77777777777786</v>
      </c>
      <c r="G102" s="182">
        <f t="shared" si="24"/>
        <v>115.55555555555561</v>
      </c>
      <c r="H102">
        <f t="shared" si="25"/>
        <v>0.6377678126557054</v>
      </c>
    </row>
    <row r="103" spans="2:8" ht="12.75">
      <c r="B103" s="14">
        <v>30</v>
      </c>
      <c r="C103" s="14">
        <v>10.9</v>
      </c>
      <c r="D103" s="14">
        <f t="shared" si="19"/>
        <v>327</v>
      </c>
      <c r="E103" s="14">
        <v>10140</v>
      </c>
      <c r="F103" s="183">
        <f t="shared" si="26"/>
        <v>209.49691840277788</v>
      </c>
      <c r="G103" s="182">
        <f t="shared" si="24"/>
        <v>136.17299696180564</v>
      </c>
      <c r="H103">
        <f t="shared" si="25"/>
        <v>0.6406633590299018</v>
      </c>
    </row>
    <row r="104" spans="2:8" ht="12.75">
      <c r="B104" s="14">
        <v>37</v>
      </c>
      <c r="C104" s="14">
        <v>10.5</v>
      </c>
      <c r="D104" s="14">
        <f t="shared" si="19"/>
        <v>388.5</v>
      </c>
      <c r="E104" s="14">
        <v>10900</v>
      </c>
      <c r="F104" s="183">
        <f t="shared" si="26"/>
        <v>260.2215551054528</v>
      </c>
      <c r="G104" s="182">
        <f t="shared" si="24"/>
        <v>169.14401081854433</v>
      </c>
      <c r="H104">
        <f t="shared" si="25"/>
        <v>0.6698109526523882</v>
      </c>
    </row>
    <row r="105" spans="2:7" ht="12.75">
      <c r="B105" s="14"/>
      <c r="C105" s="14"/>
      <c r="D105" s="14"/>
      <c r="E105" s="14"/>
      <c r="F105" s="14"/>
      <c r="G105" s="14"/>
    </row>
    <row r="106" spans="1:9" ht="12.75">
      <c r="A106" t="s">
        <v>292</v>
      </c>
      <c r="B106" s="14" t="s">
        <v>391</v>
      </c>
      <c r="C106" s="14">
        <v>11</v>
      </c>
      <c r="D106" s="14" t="s">
        <v>392</v>
      </c>
      <c r="E106" s="14">
        <v>6.5</v>
      </c>
      <c r="F106" s="14" t="s">
        <v>393</v>
      </c>
      <c r="G106" s="14">
        <v>1.1</v>
      </c>
      <c r="H106" t="s">
        <v>396</v>
      </c>
      <c r="I106">
        <v>0.65</v>
      </c>
    </row>
    <row r="107" spans="2:7" ht="12.75">
      <c r="B107" s="14"/>
      <c r="C107" s="14"/>
      <c r="D107" s="14"/>
      <c r="E107" s="14"/>
      <c r="F107" s="14"/>
      <c r="G107" s="14"/>
    </row>
    <row r="108" spans="2:8" ht="12.75">
      <c r="B108" s="14" t="s">
        <v>394</v>
      </c>
      <c r="C108" s="14" t="s">
        <v>5</v>
      </c>
      <c r="D108" s="14" t="s">
        <v>11</v>
      </c>
      <c r="E108" s="14" t="s">
        <v>290</v>
      </c>
      <c r="F108" s="14" t="s">
        <v>395</v>
      </c>
      <c r="G108" s="14" t="s">
        <v>397</v>
      </c>
      <c r="H108" t="s">
        <v>260</v>
      </c>
    </row>
    <row r="109" spans="2:8" ht="12.75">
      <c r="B109" s="14">
        <v>30.2</v>
      </c>
      <c r="C109" s="14">
        <v>7</v>
      </c>
      <c r="D109" s="14">
        <f t="shared" si="19"/>
        <v>211.4</v>
      </c>
      <c r="E109" s="14">
        <v>7000</v>
      </c>
      <c r="F109" s="183">
        <f>$G$106*POWER($C$106/12,4)*$E$106/12*POWER($E109/1000,3)</f>
        <v>144.29944882490994</v>
      </c>
      <c r="G109" s="182">
        <f>F109*$I$106</f>
        <v>93.79464173619147</v>
      </c>
      <c r="H109">
        <f>F109/D109</f>
        <v>0.6825896349333488</v>
      </c>
    </row>
    <row r="110" spans="2:8" ht="12.75">
      <c r="B110" s="4">
        <v>38.9</v>
      </c>
      <c r="C110">
        <v>8.1</v>
      </c>
      <c r="D110" s="14">
        <f t="shared" si="19"/>
        <v>315.09</v>
      </c>
      <c r="E110">
        <v>8000</v>
      </c>
      <c r="F110" s="183">
        <f>$G$106*POWER($C$106/12,4)*$E$106/12*POWER($E110/1000,3)</f>
        <v>215.39742798353905</v>
      </c>
      <c r="G110" s="182">
        <f>F110*$I$106</f>
        <v>140.00832818930039</v>
      </c>
      <c r="H110">
        <f>F110/D110</f>
        <v>0.6836060426657116</v>
      </c>
    </row>
    <row r="111" spans="2:8" ht="12.75">
      <c r="B111" s="4">
        <v>36</v>
      </c>
      <c r="C111">
        <v>8</v>
      </c>
      <c r="D111" s="14">
        <f t="shared" si="19"/>
        <v>288</v>
      </c>
      <c r="E111">
        <v>7900</v>
      </c>
      <c r="F111" s="183">
        <f>$G$106*POWER($C$106/12,4)*$E$106/12*POWER($E111/1000,3)</f>
        <v>207.4205712804221</v>
      </c>
      <c r="G111" s="182">
        <f>F111*$I$106</f>
        <v>134.82337133227438</v>
      </c>
      <c r="H111">
        <f>F111/D111</f>
        <v>0.7202103169459101</v>
      </c>
    </row>
  </sheetData>
  <printOptions/>
  <pageMargins left="0.75" right="0.75" top="1" bottom="1" header="0.4921259845" footer="0.4921259845"/>
  <pageSetup fitToHeight="1" fitToWidth="1" horizontalDpi="300" verticalDpi="300" orientation="landscape" paperSize="9" scale="33" r:id="rId2"/>
  <headerFooter alignWithMargins="0">
    <oddHeader>&amp;C&amp;"Arial,Gras"&amp;12Calcul du rendement, de la vitesse et des puissances d'entrée et de sortie d'un moteur.</oddHeader>
    <oddFooter>&amp;L&amp;F&amp;C&amp;P/&amp;N&amp;R&amp;D  &amp;T</oddFooter>
  </headerFooter>
  <rowBreaks count="1" manualBreakCount="1">
    <brk id="38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4"/>
  <sheetViews>
    <sheetView workbookViewId="0" topLeftCell="A1">
      <pane ySplit="1" topLeftCell="BM129" activePane="bottomLeft" state="frozen"/>
      <selection pane="topLeft" activeCell="A1" sqref="A1"/>
      <selection pane="bottomLeft" activeCell="E26" sqref="E26"/>
    </sheetView>
  </sheetViews>
  <sheetFormatPr defaultColWidth="11.421875" defaultRowHeight="12.75"/>
  <cols>
    <col min="1" max="1" width="15.7109375" style="0" customWidth="1"/>
    <col min="2" max="2" width="25.421875" style="0" bestFit="1" customWidth="1"/>
    <col min="3" max="4" width="9.28125" style="14" bestFit="1" customWidth="1"/>
    <col min="5" max="5" width="8.421875" style="14" bestFit="1" customWidth="1"/>
    <col min="6" max="6" width="7.421875" style="14" bestFit="1" customWidth="1"/>
    <col min="7" max="7" width="6.7109375" style="17" customWidth="1"/>
    <col min="8" max="8" width="5.7109375" style="17" hidden="1" customWidth="1"/>
    <col min="9" max="9" width="8.57421875" style="1" customWidth="1"/>
  </cols>
  <sheetData>
    <row r="1" spans="1:9" ht="12.75">
      <c r="A1" s="13" t="s">
        <v>28</v>
      </c>
      <c r="B1" s="13" t="s">
        <v>29</v>
      </c>
      <c r="C1" s="18" t="s">
        <v>30</v>
      </c>
      <c r="D1" s="18" t="s">
        <v>31</v>
      </c>
      <c r="E1" s="18" t="s">
        <v>0</v>
      </c>
      <c r="F1" s="18" t="s">
        <v>2</v>
      </c>
      <c r="G1" s="19" t="s">
        <v>1</v>
      </c>
      <c r="H1" s="19" t="s">
        <v>32</v>
      </c>
      <c r="I1" s="20" t="s">
        <v>32</v>
      </c>
    </row>
    <row r="2" spans="1:9" ht="12.75">
      <c r="A2" s="13" t="s">
        <v>36</v>
      </c>
      <c r="B2" s="13" t="s">
        <v>37</v>
      </c>
      <c r="C2" s="18">
        <v>802</v>
      </c>
      <c r="D2" s="18" t="s">
        <v>38</v>
      </c>
      <c r="E2" s="18">
        <v>3085</v>
      </c>
      <c r="F2" s="18">
        <v>0.7</v>
      </c>
      <c r="G2" s="19">
        <v>0.145</v>
      </c>
      <c r="H2" s="19">
        <v>2.3</v>
      </c>
      <c r="I2" s="20">
        <f>H2*28.3</f>
        <v>65.09</v>
      </c>
    </row>
    <row r="3" spans="1:9" ht="12.75">
      <c r="A3" s="13" t="s">
        <v>36</v>
      </c>
      <c r="B3" s="13" t="s">
        <v>43</v>
      </c>
      <c r="C3" s="18" t="s">
        <v>44</v>
      </c>
      <c r="D3" s="18" t="s">
        <v>38</v>
      </c>
      <c r="E3" s="18">
        <v>3273</v>
      </c>
      <c r="F3" s="18">
        <v>1.1</v>
      </c>
      <c r="G3" s="19">
        <v>0.08</v>
      </c>
      <c r="H3" s="19">
        <v>3.3</v>
      </c>
      <c r="I3" s="20">
        <f>H3*28.3</f>
        <v>93.39</v>
      </c>
    </row>
    <row r="4" spans="1:9" ht="12.75">
      <c r="A4" s="13" t="s">
        <v>36</v>
      </c>
      <c r="B4" s="13" t="s">
        <v>39</v>
      </c>
      <c r="C4" s="18" t="s">
        <v>40</v>
      </c>
      <c r="D4" s="18" t="s">
        <v>38</v>
      </c>
      <c r="E4" s="18">
        <v>3600</v>
      </c>
      <c r="F4" s="18">
        <v>0.9</v>
      </c>
      <c r="G4" s="19">
        <v>0.125</v>
      </c>
      <c r="H4" s="19">
        <v>2.3</v>
      </c>
      <c r="I4" s="20">
        <f>H4*28.3</f>
        <v>65.09</v>
      </c>
    </row>
    <row r="5" spans="1:9" ht="12.75">
      <c r="A5" s="13" t="s">
        <v>36</v>
      </c>
      <c r="B5" s="13" t="s">
        <v>41</v>
      </c>
      <c r="C5" s="18" t="s">
        <v>42</v>
      </c>
      <c r="D5" s="18" t="s">
        <v>38</v>
      </c>
      <c r="E5" s="18">
        <v>4300</v>
      </c>
      <c r="F5" s="18">
        <v>1.3</v>
      </c>
      <c r="G5" s="19">
        <v>0.045</v>
      </c>
      <c r="H5" s="19">
        <v>3.3</v>
      </c>
      <c r="I5" s="20">
        <f>H5*28.3</f>
        <v>93.39</v>
      </c>
    </row>
    <row r="6" spans="1:9" ht="12.75">
      <c r="A6" s="18" t="s">
        <v>221</v>
      </c>
      <c r="B6" s="18" t="s">
        <v>222</v>
      </c>
      <c r="C6" s="18"/>
      <c r="D6" s="18" t="s">
        <v>38</v>
      </c>
      <c r="E6" s="18">
        <v>1630</v>
      </c>
      <c r="F6" s="18">
        <v>1.2</v>
      </c>
      <c r="G6" s="18">
        <v>0.038</v>
      </c>
      <c r="H6" s="22">
        <v>170</v>
      </c>
      <c r="I6" s="20">
        <v>170</v>
      </c>
    </row>
    <row r="7" spans="1:9" ht="12.75">
      <c r="A7" s="13" t="s">
        <v>67</v>
      </c>
      <c r="B7" s="13" t="s">
        <v>154</v>
      </c>
      <c r="C7" s="18">
        <v>6385</v>
      </c>
      <c r="D7" s="18" t="s">
        <v>38</v>
      </c>
      <c r="E7" s="18">
        <v>603</v>
      </c>
      <c r="F7" s="18">
        <v>1.2</v>
      </c>
      <c r="G7" s="19">
        <v>0.076</v>
      </c>
      <c r="H7" s="19">
        <v>10.4</v>
      </c>
      <c r="I7" s="20">
        <f aca="true" t="shared" si="0" ref="I7:I15">H7*28.3</f>
        <v>294.32</v>
      </c>
    </row>
    <row r="8" spans="1:9" ht="12.75">
      <c r="A8" s="13" t="s">
        <v>67</v>
      </c>
      <c r="B8" s="13" t="s">
        <v>153</v>
      </c>
      <c r="C8" s="18">
        <v>6384</v>
      </c>
      <c r="D8" s="18" t="s">
        <v>38</v>
      </c>
      <c r="E8" s="18">
        <v>898</v>
      </c>
      <c r="F8" s="18">
        <v>2.2</v>
      </c>
      <c r="G8" s="19">
        <v>0.035</v>
      </c>
      <c r="H8" s="19">
        <v>10.4</v>
      </c>
      <c r="I8" s="20">
        <f t="shared" si="0"/>
        <v>294.32</v>
      </c>
    </row>
    <row r="9" spans="1:9" ht="12.75">
      <c r="A9" s="13" t="s">
        <v>67</v>
      </c>
      <c r="B9" s="13" t="s">
        <v>151</v>
      </c>
      <c r="C9" s="18">
        <v>6381</v>
      </c>
      <c r="D9" s="18" t="s">
        <v>38</v>
      </c>
      <c r="E9" s="18">
        <v>1622</v>
      </c>
      <c r="F9" s="18">
        <v>1.2</v>
      </c>
      <c r="G9" s="19">
        <v>0.038</v>
      </c>
      <c r="H9" s="19">
        <v>6.2</v>
      </c>
      <c r="I9" s="20">
        <f t="shared" si="0"/>
        <v>175.46</v>
      </c>
    </row>
    <row r="10" spans="1:9" ht="12.75">
      <c r="A10" s="13" t="s">
        <v>67</v>
      </c>
      <c r="B10" s="13" t="s">
        <v>150</v>
      </c>
      <c r="C10" s="18">
        <v>6380</v>
      </c>
      <c r="D10" s="18" t="s">
        <v>38</v>
      </c>
      <c r="E10" s="18">
        <v>2375</v>
      </c>
      <c r="F10" s="18">
        <v>3.1</v>
      </c>
      <c r="G10" s="19">
        <v>0.04</v>
      </c>
      <c r="H10" s="19">
        <v>6.4</v>
      </c>
      <c r="I10" s="20">
        <f t="shared" si="0"/>
        <v>181.12</v>
      </c>
    </row>
    <row r="11" spans="1:9" ht="12.75">
      <c r="A11" s="13" t="s">
        <v>67</v>
      </c>
      <c r="B11" s="13" t="s">
        <v>152</v>
      </c>
      <c r="C11" s="18">
        <v>6377</v>
      </c>
      <c r="D11" s="18" t="s">
        <v>38</v>
      </c>
      <c r="E11" s="18">
        <v>5606</v>
      </c>
      <c r="F11" s="18">
        <v>4</v>
      </c>
      <c r="G11" s="19">
        <v>0.02</v>
      </c>
      <c r="H11" s="19">
        <v>6.4</v>
      </c>
      <c r="I11" s="20">
        <f t="shared" si="0"/>
        <v>181.12</v>
      </c>
    </row>
    <row r="12" spans="1:9" ht="12.75">
      <c r="A12" s="13" t="s">
        <v>155</v>
      </c>
      <c r="B12" s="13" t="s">
        <v>156</v>
      </c>
      <c r="C12" s="18"/>
      <c r="D12" s="18" t="s">
        <v>38</v>
      </c>
      <c r="E12" s="18">
        <v>1000</v>
      </c>
      <c r="F12" s="18">
        <v>1.6</v>
      </c>
      <c r="G12" s="19">
        <v>0.048</v>
      </c>
      <c r="H12" s="19">
        <v>9</v>
      </c>
      <c r="I12" s="20">
        <f t="shared" si="0"/>
        <v>254.70000000000002</v>
      </c>
    </row>
    <row r="13" spans="1:9" ht="12.75">
      <c r="A13" s="13" t="s">
        <v>155</v>
      </c>
      <c r="B13" s="13" t="s">
        <v>157</v>
      </c>
      <c r="C13" s="18"/>
      <c r="D13" s="18" t="s">
        <v>38</v>
      </c>
      <c r="E13" s="18">
        <v>1400</v>
      </c>
      <c r="F13" s="18">
        <v>2.5</v>
      </c>
      <c r="G13" s="19">
        <v>0.029</v>
      </c>
      <c r="H13" s="19">
        <v>9</v>
      </c>
      <c r="I13" s="20">
        <f t="shared" si="0"/>
        <v>254.70000000000002</v>
      </c>
    </row>
    <row r="14" spans="1:9" ht="12.75">
      <c r="A14" s="13" t="s">
        <v>155</v>
      </c>
      <c r="B14" s="13" t="s">
        <v>158</v>
      </c>
      <c r="C14" s="18"/>
      <c r="D14" s="18" t="s">
        <v>38</v>
      </c>
      <c r="E14" s="18">
        <v>1600</v>
      </c>
      <c r="F14" s="18">
        <v>3</v>
      </c>
      <c r="G14" s="19">
        <v>0.0215</v>
      </c>
      <c r="H14" s="19">
        <v>9</v>
      </c>
      <c r="I14" s="20">
        <f t="shared" si="0"/>
        <v>254.70000000000002</v>
      </c>
    </row>
    <row r="15" spans="1:9" ht="12.75">
      <c r="A15" s="13" t="s">
        <v>155</v>
      </c>
      <c r="B15" s="13" t="s">
        <v>159</v>
      </c>
      <c r="C15" s="18"/>
      <c r="D15" s="18" t="s">
        <v>38</v>
      </c>
      <c r="E15" s="18">
        <v>2800</v>
      </c>
      <c r="F15" s="18">
        <v>6</v>
      </c>
      <c r="G15" s="19">
        <v>0.0072</v>
      </c>
      <c r="H15" s="19">
        <v>9</v>
      </c>
      <c r="I15" s="20">
        <f t="shared" si="0"/>
        <v>254.70000000000002</v>
      </c>
    </row>
    <row r="16" spans="1:9" ht="12.75">
      <c r="A16" s="13" t="s">
        <v>173</v>
      </c>
      <c r="B16" s="13" t="s">
        <v>177</v>
      </c>
      <c r="C16" s="18"/>
      <c r="D16" s="18" t="s">
        <v>38</v>
      </c>
      <c r="E16" s="18">
        <v>1400</v>
      </c>
      <c r="F16" s="18">
        <v>0.9</v>
      </c>
      <c r="G16" s="19">
        <v>0.058</v>
      </c>
      <c r="H16" s="19">
        <v>7.5</v>
      </c>
      <c r="I16" s="20">
        <f aca="true" t="shared" si="1" ref="I16:I131">H16*28.3</f>
        <v>212.25</v>
      </c>
    </row>
    <row r="17" spans="1:9" ht="12.75">
      <c r="A17" s="13" t="s">
        <v>173</v>
      </c>
      <c r="B17" s="13" t="s">
        <v>175</v>
      </c>
      <c r="C17" s="18"/>
      <c r="D17" s="18" t="s">
        <v>38</v>
      </c>
      <c r="E17" s="18">
        <v>1457</v>
      </c>
      <c r="F17" s="18">
        <v>1.1</v>
      </c>
      <c r="G17" s="19">
        <v>0.075</v>
      </c>
      <c r="H17" s="19">
        <v>7.5</v>
      </c>
      <c r="I17" s="20">
        <f>H17*28.3</f>
        <v>212.25</v>
      </c>
    </row>
    <row r="18" spans="1:9" ht="12.75">
      <c r="A18" s="13" t="s">
        <v>173</v>
      </c>
      <c r="B18" s="13" t="s">
        <v>176</v>
      </c>
      <c r="C18" s="18"/>
      <c r="D18" s="18" t="s">
        <v>38</v>
      </c>
      <c r="E18" s="18">
        <v>2400</v>
      </c>
      <c r="F18" s="18">
        <v>1.9</v>
      </c>
      <c r="G18" s="19">
        <v>0.022</v>
      </c>
      <c r="H18" s="19">
        <v>7.5</v>
      </c>
      <c r="I18" s="20">
        <f>H18*28.3</f>
        <v>212.25</v>
      </c>
    </row>
    <row r="19" spans="1:9" ht="12.75">
      <c r="A19" s="13" t="s">
        <v>173</v>
      </c>
      <c r="B19" s="13" t="s">
        <v>174</v>
      </c>
      <c r="C19" s="18"/>
      <c r="D19" s="18" t="s">
        <v>38</v>
      </c>
      <c r="E19" s="18">
        <v>2520</v>
      </c>
      <c r="F19" s="18">
        <v>2.5</v>
      </c>
      <c r="G19" s="19">
        <v>0.025</v>
      </c>
      <c r="H19" s="19">
        <v>7.5</v>
      </c>
      <c r="I19" s="20">
        <f>H19*28.3</f>
        <v>212.25</v>
      </c>
    </row>
    <row r="20" spans="1:9" ht="12.75">
      <c r="A20" s="13" t="s">
        <v>223</v>
      </c>
      <c r="B20" s="13" t="s">
        <v>205</v>
      </c>
      <c r="C20" s="18"/>
      <c r="D20" s="18" t="s">
        <v>38</v>
      </c>
      <c r="E20" s="18">
        <v>2400</v>
      </c>
      <c r="F20" s="18">
        <v>1.1</v>
      </c>
      <c r="G20" s="14">
        <v>55</v>
      </c>
      <c r="H20" s="18">
        <v>55</v>
      </c>
      <c r="I20" s="18">
        <v>100</v>
      </c>
    </row>
    <row r="21" spans="1:9" ht="12.75">
      <c r="A21" s="13" t="s">
        <v>223</v>
      </c>
      <c r="B21" s="13" t="s">
        <v>206</v>
      </c>
      <c r="C21" s="18"/>
      <c r="D21" s="18" t="s">
        <v>38</v>
      </c>
      <c r="E21" s="18">
        <v>1980</v>
      </c>
      <c r="F21" s="18">
        <v>0.99</v>
      </c>
      <c r="G21" s="14">
        <v>82</v>
      </c>
      <c r="H21" s="18">
        <v>82</v>
      </c>
      <c r="I21" s="18">
        <v>100</v>
      </c>
    </row>
    <row r="22" spans="1:9" ht="12.75">
      <c r="A22" s="13" t="s">
        <v>223</v>
      </c>
      <c r="B22" s="13" t="s">
        <v>207</v>
      </c>
      <c r="C22" s="18"/>
      <c r="D22" s="18" t="s">
        <v>38</v>
      </c>
      <c r="E22" s="18" t="s">
        <v>216</v>
      </c>
      <c r="F22" s="18">
        <v>0.69</v>
      </c>
      <c r="G22" s="14">
        <v>145</v>
      </c>
      <c r="H22" s="18">
        <v>145</v>
      </c>
      <c r="I22" s="18">
        <v>100</v>
      </c>
    </row>
    <row r="23" spans="1:9" ht="12.75">
      <c r="A23" s="13" t="s">
        <v>223</v>
      </c>
      <c r="B23" s="13" t="s">
        <v>208</v>
      </c>
      <c r="C23" s="18"/>
      <c r="D23" s="18" t="s">
        <v>38</v>
      </c>
      <c r="E23" s="18" t="s">
        <v>216</v>
      </c>
      <c r="F23" s="18">
        <v>0.53</v>
      </c>
      <c r="G23" s="14">
        <v>220</v>
      </c>
      <c r="H23" s="18">
        <v>220</v>
      </c>
      <c r="I23" s="18">
        <v>100</v>
      </c>
    </row>
    <row r="24" spans="1:9" ht="12.75">
      <c r="A24" s="13" t="s">
        <v>223</v>
      </c>
      <c r="B24" s="13" t="s">
        <v>209</v>
      </c>
      <c r="C24" s="18"/>
      <c r="D24" s="18" t="s">
        <v>38</v>
      </c>
      <c r="E24" s="18">
        <v>2875</v>
      </c>
      <c r="F24" s="18">
        <v>3.37</v>
      </c>
      <c r="G24" s="14">
        <v>12</v>
      </c>
      <c r="H24" s="18">
        <v>12</v>
      </c>
      <c r="I24" s="18">
        <v>165</v>
      </c>
    </row>
    <row r="25" spans="1:9" ht="12.75">
      <c r="A25" s="13" t="s">
        <v>223</v>
      </c>
      <c r="B25" s="13" t="s">
        <v>210</v>
      </c>
      <c r="C25" s="18"/>
      <c r="D25" s="18" t="s">
        <v>38</v>
      </c>
      <c r="E25" s="18">
        <v>1850</v>
      </c>
      <c r="F25" s="18">
        <v>1.76</v>
      </c>
      <c r="G25" s="14">
        <v>27</v>
      </c>
      <c r="H25" s="18">
        <v>27</v>
      </c>
      <c r="I25" s="18">
        <v>165</v>
      </c>
    </row>
    <row r="26" spans="1:9" ht="12.75">
      <c r="A26" s="13" t="s">
        <v>223</v>
      </c>
      <c r="B26" s="13" t="s">
        <v>211</v>
      </c>
      <c r="C26" s="18"/>
      <c r="D26" s="18" t="s">
        <v>38</v>
      </c>
      <c r="E26" s="18">
        <v>1480</v>
      </c>
      <c r="F26" s="18">
        <v>1.2</v>
      </c>
      <c r="G26" s="14">
        <v>47</v>
      </c>
      <c r="H26" s="18">
        <v>47</v>
      </c>
      <c r="I26" s="18">
        <v>165</v>
      </c>
    </row>
    <row r="27" spans="1:9" ht="12.75">
      <c r="A27" s="13" t="s">
        <v>223</v>
      </c>
      <c r="B27" s="13" t="s">
        <v>212</v>
      </c>
      <c r="C27" s="18"/>
      <c r="D27" s="18" t="s">
        <v>38</v>
      </c>
      <c r="E27" s="18">
        <v>1770</v>
      </c>
      <c r="F27" s="18">
        <v>2.6</v>
      </c>
      <c r="G27" s="14">
        <v>14</v>
      </c>
      <c r="H27" s="18">
        <v>14</v>
      </c>
      <c r="I27" s="18">
        <v>224</v>
      </c>
    </row>
    <row r="28" spans="1:9" ht="12.75">
      <c r="A28" s="13" t="s">
        <v>223</v>
      </c>
      <c r="B28" s="13" t="s">
        <v>213</v>
      </c>
      <c r="C28" s="18"/>
      <c r="D28" s="18" t="s">
        <v>38</v>
      </c>
      <c r="E28" s="18">
        <v>1270</v>
      </c>
      <c r="F28" s="18">
        <v>1.46</v>
      </c>
      <c r="G28" s="14">
        <v>32</v>
      </c>
      <c r="H28" s="18">
        <v>32</v>
      </c>
      <c r="I28" s="18">
        <v>224</v>
      </c>
    </row>
    <row r="29" spans="1:9" ht="12.75">
      <c r="A29" s="13" t="s">
        <v>223</v>
      </c>
      <c r="B29" s="13" t="s">
        <v>214</v>
      </c>
      <c r="C29" s="18"/>
      <c r="D29" s="18" t="s">
        <v>38</v>
      </c>
      <c r="E29" s="18">
        <v>940</v>
      </c>
      <c r="F29" s="18">
        <v>1</v>
      </c>
      <c r="G29" s="14">
        <v>58</v>
      </c>
      <c r="H29" s="18">
        <v>58</v>
      </c>
      <c r="I29" s="18">
        <v>224</v>
      </c>
    </row>
    <row r="30" spans="1:9" ht="12.75">
      <c r="A30" s="13" t="s">
        <v>223</v>
      </c>
      <c r="B30" s="13" t="s">
        <v>215</v>
      </c>
      <c r="C30" s="18"/>
      <c r="D30" s="18" t="s">
        <v>38</v>
      </c>
      <c r="E30" s="18" t="s">
        <v>216</v>
      </c>
      <c r="F30" s="18">
        <v>0.95</v>
      </c>
      <c r="G30" s="14">
        <v>44</v>
      </c>
      <c r="H30" s="18">
        <v>44</v>
      </c>
      <c r="I30" s="18">
        <v>270</v>
      </c>
    </row>
    <row r="31" spans="1:9" ht="12.75">
      <c r="A31" s="13" t="s">
        <v>36</v>
      </c>
      <c r="B31" s="13" t="s">
        <v>61</v>
      </c>
      <c r="C31" s="18">
        <v>690</v>
      </c>
      <c r="D31" s="18" t="s">
        <v>46</v>
      </c>
      <c r="E31" s="18">
        <v>230</v>
      </c>
      <c r="F31" s="18">
        <v>2.5</v>
      </c>
      <c r="G31" s="19">
        <v>0.15</v>
      </c>
      <c r="H31" s="19">
        <v>30</v>
      </c>
      <c r="I31" s="20">
        <f aca="true" t="shared" si="2" ref="I31:I67">H31*28.3</f>
        <v>849</v>
      </c>
    </row>
    <row r="32" spans="1:9" ht="12.75">
      <c r="A32" s="13" t="s">
        <v>36</v>
      </c>
      <c r="B32" s="13" t="s">
        <v>62</v>
      </c>
      <c r="C32" s="18">
        <v>691</v>
      </c>
      <c r="D32" s="18" t="s">
        <v>46</v>
      </c>
      <c r="E32" s="18">
        <v>256</v>
      </c>
      <c r="F32" s="18">
        <v>3</v>
      </c>
      <c r="G32" s="19">
        <v>0.11</v>
      </c>
      <c r="H32" s="19">
        <v>28</v>
      </c>
      <c r="I32" s="20">
        <f t="shared" si="2"/>
        <v>792.4</v>
      </c>
    </row>
    <row r="33" spans="1:9" ht="12.75">
      <c r="A33" s="13" t="s">
        <v>36</v>
      </c>
      <c r="B33" s="13" t="s">
        <v>59</v>
      </c>
      <c r="C33" s="18">
        <v>662</v>
      </c>
      <c r="D33" s="18" t="s">
        <v>46</v>
      </c>
      <c r="E33" s="18">
        <v>293</v>
      </c>
      <c r="F33" s="18">
        <v>2</v>
      </c>
      <c r="G33" s="19">
        <v>0.15</v>
      </c>
      <c r="H33" s="19">
        <v>22</v>
      </c>
      <c r="I33" s="20">
        <f t="shared" si="2"/>
        <v>622.6</v>
      </c>
    </row>
    <row r="34" spans="1:9" ht="12.75">
      <c r="A34" s="13" t="s">
        <v>36</v>
      </c>
      <c r="B34" s="13" t="s">
        <v>58</v>
      </c>
      <c r="C34" s="18">
        <v>661</v>
      </c>
      <c r="D34" s="18" t="s">
        <v>46</v>
      </c>
      <c r="E34" s="18">
        <v>347</v>
      </c>
      <c r="F34" s="18">
        <v>4.5</v>
      </c>
      <c r="G34" s="19">
        <v>0.103</v>
      </c>
      <c r="H34" s="19">
        <v>22</v>
      </c>
      <c r="I34" s="20">
        <f t="shared" si="2"/>
        <v>622.6</v>
      </c>
    </row>
    <row r="35" spans="1:9" ht="12.75">
      <c r="A35" s="13" t="s">
        <v>36</v>
      </c>
      <c r="B35" s="13" t="s">
        <v>60</v>
      </c>
      <c r="C35" s="18">
        <v>660</v>
      </c>
      <c r="D35" s="18" t="s">
        <v>46</v>
      </c>
      <c r="E35" s="18">
        <v>652</v>
      </c>
      <c r="F35" s="18">
        <v>5</v>
      </c>
      <c r="G35" s="19">
        <v>0.032</v>
      </c>
      <c r="H35" s="19">
        <v>19.5</v>
      </c>
      <c r="I35" s="20">
        <f t="shared" si="2"/>
        <v>551.85</v>
      </c>
    </row>
    <row r="36" spans="1:9" ht="12.75">
      <c r="A36" s="13" t="s">
        <v>36</v>
      </c>
      <c r="B36" s="13" t="s">
        <v>55</v>
      </c>
      <c r="C36" s="18">
        <v>640</v>
      </c>
      <c r="D36" s="18" t="s">
        <v>46</v>
      </c>
      <c r="E36" s="18">
        <v>682</v>
      </c>
      <c r="F36" s="18">
        <v>2</v>
      </c>
      <c r="G36" s="19">
        <v>0.012</v>
      </c>
      <c r="H36" s="19">
        <v>13</v>
      </c>
      <c r="I36" s="20">
        <f t="shared" si="2"/>
        <v>367.90000000000003</v>
      </c>
    </row>
    <row r="37" spans="1:9" ht="12.75">
      <c r="A37" s="13" t="s">
        <v>36</v>
      </c>
      <c r="B37" s="13" t="s">
        <v>53</v>
      </c>
      <c r="C37" s="18">
        <v>625</v>
      </c>
      <c r="D37" s="18" t="s">
        <v>46</v>
      </c>
      <c r="E37" s="18">
        <v>971</v>
      </c>
      <c r="F37" s="18">
        <v>2</v>
      </c>
      <c r="G37" s="19">
        <v>0.093</v>
      </c>
      <c r="H37" s="19">
        <v>11</v>
      </c>
      <c r="I37" s="20">
        <f t="shared" si="2"/>
        <v>311.3</v>
      </c>
    </row>
    <row r="38" spans="1:9" ht="12.75">
      <c r="A38" s="13" t="s">
        <v>36</v>
      </c>
      <c r="B38" s="13" t="s">
        <v>57</v>
      </c>
      <c r="C38" s="18">
        <v>642</v>
      </c>
      <c r="D38" s="18" t="s">
        <v>46</v>
      </c>
      <c r="E38" s="18">
        <v>1161</v>
      </c>
      <c r="F38" s="18">
        <v>5</v>
      </c>
      <c r="G38" s="19">
        <v>0.05</v>
      </c>
      <c r="H38" s="19">
        <v>11.5</v>
      </c>
      <c r="I38" s="20">
        <f t="shared" si="2"/>
        <v>325.45</v>
      </c>
    </row>
    <row r="39" spans="1:9" ht="12.75">
      <c r="A39" s="13" t="s">
        <v>36</v>
      </c>
      <c r="B39" s="13" t="s">
        <v>56</v>
      </c>
      <c r="C39" s="18">
        <v>643</v>
      </c>
      <c r="D39" s="18" t="s">
        <v>46</v>
      </c>
      <c r="E39" s="18">
        <v>1364</v>
      </c>
      <c r="F39" s="18">
        <v>2</v>
      </c>
      <c r="G39" s="19">
        <v>0.034</v>
      </c>
      <c r="H39" s="19">
        <v>11.5</v>
      </c>
      <c r="I39" s="20">
        <f t="shared" si="2"/>
        <v>325.45</v>
      </c>
    </row>
    <row r="40" spans="1:9" ht="12.75">
      <c r="A40" s="13" t="s">
        <v>36</v>
      </c>
      <c r="B40" s="13" t="s">
        <v>54</v>
      </c>
      <c r="C40" s="18">
        <v>627</v>
      </c>
      <c r="D40" s="18" t="s">
        <v>46</v>
      </c>
      <c r="E40" s="18">
        <v>1475</v>
      </c>
      <c r="F40" s="18">
        <v>4.5</v>
      </c>
      <c r="G40" s="19">
        <v>0.039</v>
      </c>
      <c r="H40" s="19">
        <v>10.5</v>
      </c>
      <c r="I40" s="20">
        <f t="shared" si="2"/>
        <v>297.15000000000003</v>
      </c>
    </row>
    <row r="41" spans="1:9" ht="12.75">
      <c r="A41" s="13" t="s">
        <v>36</v>
      </c>
      <c r="B41" s="13" t="s">
        <v>52</v>
      </c>
      <c r="C41" s="18">
        <v>615</v>
      </c>
      <c r="D41" s="18" t="s">
        <v>46</v>
      </c>
      <c r="E41" s="18">
        <v>1488</v>
      </c>
      <c r="F41" s="18">
        <v>2</v>
      </c>
      <c r="G41" s="19">
        <v>0.069</v>
      </c>
      <c r="H41" s="19">
        <v>8</v>
      </c>
      <c r="I41" s="20">
        <f t="shared" si="2"/>
        <v>226.4</v>
      </c>
    </row>
    <row r="42" spans="1:9" ht="12.75">
      <c r="A42" s="13" t="s">
        <v>36</v>
      </c>
      <c r="B42" s="13" t="s">
        <v>49</v>
      </c>
      <c r="C42" s="18">
        <v>605</v>
      </c>
      <c r="D42" s="18" t="s">
        <v>46</v>
      </c>
      <c r="E42" s="18">
        <v>2125</v>
      </c>
      <c r="F42" s="18">
        <v>2.5</v>
      </c>
      <c r="G42" s="19">
        <v>0.045</v>
      </c>
      <c r="H42" s="19">
        <v>7.5</v>
      </c>
      <c r="I42" s="20">
        <f t="shared" si="2"/>
        <v>212.25</v>
      </c>
    </row>
    <row r="43" spans="1:9" ht="12.75">
      <c r="A43" s="13" t="s">
        <v>36</v>
      </c>
      <c r="B43" s="13" t="s">
        <v>51</v>
      </c>
      <c r="C43" s="18">
        <v>606</v>
      </c>
      <c r="D43" s="18" t="s">
        <v>46</v>
      </c>
      <c r="E43" s="18">
        <v>2678</v>
      </c>
      <c r="F43" s="18">
        <v>4</v>
      </c>
      <c r="G43" s="19">
        <v>0.031</v>
      </c>
      <c r="H43" s="19">
        <v>5.5</v>
      </c>
      <c r="I43" s="20">
        <f t="shared" si="2"/>
        <v>155.65</v>
      </c>
    </row>
    <row r="44" spans="1:9" ht="12.75">
      <c r="A44" s="13" t="s">
        <v>36</v>
      </c>
      <c r="B44" s="13" t="s">
        <v>47</v>
      </c>
      <c r="C44" s="18">
        <v>603</v>
      </c>
      <c r="D44" s="18" t="s">
        <v>46</v>
      </c>
      <c r="E44" s="18">
        <v>2765</v>
      </c>
      <c r="F44" s="18">
        <v>2.5</v>
      </c>
      <c r="G44" s="19">
        <v>0.04</v>
      </c>
      <c r="H44" s="19">
        <v>6</v>
      </c>
      <c r="I44" s="20">
        <f t="shared" si="2"/>
        <v>169.8</v>
      </c>
    </row>
    <row r="45" spans="1:9" ht="12.75">
      <c r="A45" s="13" t="s">
        <v>36</v>
      </c>
      <c r="B45" s="13" t="s">
        <v>50</v>
      </c>
      <c r="C45" s="18">
        <v>608</v>
      </c>
      <c r="D45" s="18" t="s">
        <v>46</v>
      </c>
      <c r="E45" s="18">
        <v>3214</v>
      </c>
      <c r="F45" s="18">
        <v>5</v>
      </c>
      <c r="G45" s="19">
        <v>0.021</v>
      </c>
      <c r="H45" s="19">
        <v>5.5</v>
      </c>
      <c r="I45" s="20">
        <f t="shared" si="2"/>
        <v>155.65</v>
      </c>
    </row>
    <row r="46" spans="1:9" ht="12.75">
      <c r="A46" s="13" t="s">
        <v>36</v>
      </c>
      <c r="B46" s="13" t="s">
        <v>45</v>
      </c>
      <c r="C46" s="18">
        <v>602</v>
      </c>
      <c r="D46" s="18" t="s">
        <v>46</v>
      </c>
      <c r="E46" s="18">
        <v>3830</v>
      </c>
      <c r="F46" s="18">
        <v>1.8</v>
      </c>
      <c r="G46" s="19">
        <v>0.04</v>
      </c>
      <c r="H46" s="19"/>
      <c r="I46" s="20">
        <f t="shared" si="2"/>
        <v>0</v>
      </c>
    </row>
    <row r="47" spans="1:9" ht="12.75">
      <c r="A47" s="13" t="s">
        <v>36</v>
      </c>
      <c r="B47" s="13" t="s">
        <v>48</v>
      </c>
      <c r="C47" s="18">
        <v>604</v>
      </c>
      <c r="D47" s="18" t="s">
        <v>46</v>
      </c>
      <c r="E47" s="18">
        <v>4285</v>
      </c>
      <c r="F47" s="18">
        <v>5</v>
      </c>
      <c r="G47" s="19">
        <v>0.017</v>
      </c>
      <c r="H47" s="19">
        <v>4.5</v>
      </c>
      <c r="I47" s="20">
        <f t="shared" si="2"/>
        <v>127.35000000000001</v>
      </c>
    </row>
    <row r="48" spans="1:9" ht="12.75">
      <c r="A48" s="13" t="s">
        <v>67</v>
      </c>
      <c r="B48" s="13" t="s">
        <v>149</v>
      </c>
      <c r="C48" s="18">
        <v>6346</v>
      </c>
      <c r="D48" s="18" t="s">
        <v>46</v>
      </c>
      <c r="E48" s="18">
        <v>328</v>
      </c>
      <c r="F48" s="18">
        <v>1.73</v>
      </c>
      <c r="G48" s="19">
        <v>0.107</v>
      </c>
      <c r="H48" s="19">
        <v>28.1</v>
      </c>
      <c r="I48" s="20">
        <f t="shared" si="2"/>
        <v>795.23</v>
      </c>
    </row>
    <row r="49" spans="1:9" ht="12.75">
      <c r="A49" s="13" t="s">
        <v>67</v>
      </c>
      <c r="B49" s="13" t="s">
        <v>140</v>
      </c>
      <c r="C49" s="18">
        <v>6355</v>
      </c>
      <c r="D49" s="18" t="s">
        <v>46</v>
      </c>
      <c r="E49" s="18">
        <v>426</v>
      </c>
      <c r="F49" s="18">
        <v>2.6</v>
      </c>
      <c r="G49" s="19">
        <v>0.286</v>
      </c>
      <c r="H49" s="19">
        <v>18.2</v>
      </c>
      <c r="I49" s="20">
        <f t="shared" si="2"/>
        <v>515.06</v>
      </c>
    </row>
    <row r="50" spans="1:9" ht="12.75">
      <c r="A50" s="13" t="s">
        <v>67</v>
      </c>
      <c r="B50" s="13" t="s">
        <v>148</v>
      </c>
      <c r="C50" s="18">
        <v>6345</v>
      </c>
      <c r="D50" s="18" t="s">
        <v>46</v>
      </c>
      <c r="E50" s="18">
        <v>429</v>
      </c>
      <c r="F50" s="18">
        <v>1.61</v>
      </c>
      <c r="G50" s="19">
        <v>0.078</v>
      </c>
      <c r="H50" s="19">
        <v>25.8</v>
      </c>
      <c r="I50" s="20">
        <f t="shared" si="2"/>
        <v>730.14</v>
      </c>
    </row>
    <row r="51" spans="1:9" ht="12.75">
      <c r="A51" s="13" t="s">
        <v>67</v>
      </c>
      <c r="B51" s="13" t="s">
        <v>145</v>
      </c>
      <c r="C51" s="18">
        <v>6361</v>
      </c>
      <c r="D51" s="18" t="s">
        <v>46</v>
      </c>
      <c r="E51" s="18">
        <v>444</v>
      </c>
      <c r="F51" s="18">
        <v>4</v>
      </c>
      <c r="G51" s="19">
        <v>0.127</v>
      </c>
      <c r="H51" s="19">
        <v>26.9</v>
      </c>
      <c r="I51" s="20">
        <f t="shared" si="2"/>
        <v>761.27</v>
      </c>
    </row>
    <row r="52" spans="1:9" ht="12.75">
      <c r="A52" s="13" t="s">
        <v>67</v>
      </c>
      <c r="B52" s="13" t="s">
        <v>139</v>
      </c>
      <c r="C52" s="18">
        <v>6332</v>
      </c>
      <c r="D52" s="18" t="s">
        <v>46</v>
      </c>
      <c r="E52" s="18">
        <v>454</v>
      </c>
      <c r="F52" s="18">
        <v>1.31</v>
      </c>
      <c r="G52" s="19">
        <v>0.109</v>
      </c>
      <c r="H52" s="19">
        <v>22.6</v>
      </c>
      <c r="I52" s="20">
        <f t="shared" si="2"/>
        <v>639.58</v>
      </c>
    </row>
    <row r="53" spans="1:9" ht="12.75">
      <c r="A53" s="13" t="s">
        <v>67</v>
      </c>
      <c r="B53" s="13" t="s">
        <v>147</v>
      </c>
      <c r="C53" s="18">
        <v>6362</v>
      </c>
      <c r="D53" s="18" t="s">
        <v>46</v>
      </c>
      <c r="E53" s="18">
        <v>574</v>
      </c>
      <c r="F53" s="18">
        <v>2.02</v>
      </c>
      <c r="G53" s="19">
        <v>0.071</v>
      </c>
      <c r="H53" s="19">
        <v>18.7</v>
      </c>
      <c r="I53" s="20">
        <f t="shared" si="2"/>
        <v>529.21</v>
      </c>
    </row>
    <row r="54" spans="1:9" ht="12.75">
      <c r="A54" s="13" t="s">
        <v>67</v>
      </c>
      <c r="B54" s="13" t="s">
        <v>146</v>
      </c>
      <c r="C54" s="18">
        <v>6354</v>
      </c>
      <c r="D54" s="18" t="s">
        <v>46</v>
      </c>
      <c r="E54" s="18">
        <v>578</v>
      </c>
      <c r="F54" s="18">
        <v>2.8</v>
      </c>
      <c r="G54" s="19">
        <v>0.098</v>
      </c>
      <c r="H54" s="19">
        <v>18.2</v>
      </c>
      <c r="I54" s="20">
        <f t="shared" si="2"/>
        <v>515.06</v>
      </c>
    </row>
    <row r="55" spans="1:9" ht="12.75">
      <c r="A55" s="13" t="s">
        <v>67</v>
      </c>
      <c r="B55" s="13" t="s">
        <v>138</v>
      </c>
      <c r="C55" s="18">
        <v>3304</v>
      </c>
      <c r="D55" s="18" t="s">
        <v>46</v>
      </c>
      <c r="E55" s="18">
        <v>634</v>
      </c>
      <c r="F55" s="18">
        <v>2.65</v>
      </c>
      <c r="G55" s="19">
        <v>0.1</v>
      </c>
      <c r="H55" s="19">
        <v>22.6</v>
      </c>
      <c r="I55" s="20">
        <f t="shared" si="2"/>
        <v>639.58</v>
      </c>
    </row>
    <row r="56" spans="1:9" ht="12.75">
      <c r="A56" s="13" t="s">
        <v>67</v>
      </c>
      <c r="B56" s="13" t="s">
        <v>144</v>
      </c>
      <c r="C56" s="18">
        <v>6353</v>
      </c>
      <c r="D56" s="18" t="s">
        <v>46</v>
      </c>
      <c r="E56" s="18">
        <v>703</v>
      </c>
      <c r="F56" s="18">
        <v>4.3</v>
      </c>
      <c r="G56" s="19">
        <v>0.118</v>
      </c>
      <c r="H56" s="19">
        <v>18.2</v>
      </c>
      <c r="I56" s="20">
        <f t="shared" si="2"/>
        <v>515.06</v>
      </c>
    </row>
    <row r="57" spans="1:9" ht="12.75">
      <c r="A57" s="13" t="s">
        <v>67</v>
      </c>
      <c r="B57" s="13" t="s">
        <v>133</v>
      </c>
      <c r="C57" s="18">
        <v>3314</v>
      </c>
      <c r="D57" s="18" t="s">
        <v>46</v>
      </c>
      <c r="E57" s="18">
        <v>744</v>
      </c>
      <c r="F57" s="18">
        <v>1.36</v>
      </c>
      <c r="G57" s="19">
        <v>0.125</v>
      </c>
      <c r="H57" s="19">
        <v>14.1</v>
      </c>
      <c r="I57" s="20">
        <f t="shared" si="2"/>
        <v>399.03</v>
      </c>
    </row>
    <row r="58" spans="1:9" ht="12.75">
      <c r="A58" s="13" t="s">
        <v>67</v>
      </c>
      <c r="B58" s="13" t="s">
        <v>143</v>
      </c>
      <c r="C58" s="18">
        <v>6359</v>
      </c>
      <c r="D58" s="18" t="s">
        <v>46</v>
      </c>
      <c r="E58" s="18">
        <v>800</v>
      </c>
      <c r="F58" s="18">
        <v>5</v>
      </c>
      <c r="G58" s="19">
        <v>0.075</v>
      </c>
      <c r="H58" s="19">
        <v>18.2</v>
      </c>
      <c r="I58" s="20">
        <f t="shared" si="2"/>
        <v>515.06</v>
      </c>
    </row>
    <row r="59" spans="1:9" ht="12.75">
      <c r="A59" s="13" t="s">
        <v>67</v>
      </c>
      <c r="B59" s="13" t="s">
        <v>123</v>
      </c>
      <c r="C59" s="18">
        <v>6351</v>
      </c>
      <c r="D59" s="18" t="s">
        <v>46</v>
      </c>
      <c r="E59" s="18">
        <v>802</v>
      </c>
      <c r="F59" s="18">
        <v>4.9</v>
      </c>
      <c r="G59" s="19">
        <v>0.262</v>
      </c>
      <c r="H59" s="19">
        <v>12</v>
      </c>
      <c r="I59" s="20">
        <f t="shared" si="2"/>
        <v>339.6</v>
      </c>
    </row>
    <row r="60" spans="1:9" ht="12.75">
      <c r="A60" s="13" t="s">
        <v>67</v>
      </c>
      <c r="B60" s="13" t="s">
        <v>134</v>
      </c>
      <c r="C60" s="18">
        <v>3318</v>
      </c>
      <c r="D60" s="18" t="s">
        <v>46</v>
      </c>
      <c r="E60" s="18">
        <v>1000</v>
      </c>
      <c r="F60" s="18">
        <v>6.83</v>
      </c>
      <c r="G60" s="19">
        <v>0.107</v>
      </c>
      <c r="H60" s="19">
        <v>14.8</v>
      </c>
      <c r="I60" s="20">
        <f t="shared" si="2"/>
        <v>418.84000000000003</v>
      </c>
    </row>
    <row r="61" spans="1:9" ht="12.75">
      <c r="A61" s="13" t="s">
        <v>67</v>
      </c>
      <c r="B61" s="13" t="s">
        <v>132</v>
      </c>
      <c r="C61" s="18">
        <v>1791</v>
      </c>
      <c r="D61" s="18" t="s">
        <v>46</v>
      </c>
      <c r="E61" s="18">
        <v>1006</v>
      </c>
      <c r="F61" s="18">
        <v>2.5</v>
      </c>
      <c r="G61" s="19">
        <v>0.1</v>
      </c>
      <c r="H61" s="19">
        <v>14.1</v>
      </c>
      <c r="I61" s="20">
        <f t="shared" si="2"/>
        <v>399.03</v>
      </c>
    </row>
    <row r="62" spans="1:9" ht="12.75">
      <c r="A62" s="13" t="s">
        <v>67</v>
      </c>
      <c r="B62" s="13" t="s">
        <v>142</v>
      </c>
      <c r="C62" s="18">
        <v>6358</v>
      </c>
      <c r="D62" s="18" t="s">
        <v>46</v>
      </c>
      <c r="E62" s="18">
        <v>1045</v>
      </c>
      <c r="F62" s="18">
        <v>6.2</v>
      </c>
      <c r="G62" s="19">
        <v>0.037</v>
      </c>
      <c r="H62" s="19">
        <v>18.2</v>
      </c>
      <c r="I62" s="20">
        <f t="shared" si="2"/>
        <v>515.06</v>
      </c>
    </row>
    <row r="63" spans="1:9" ht="12.75">
      <c r="A63" s="13" t="s">
        <v>67</v>
      </c>
      <c r="B63" s="13" t="s">
        <v>129</v>
      </c>
      <c r="C63" s="18">
        <v>6337</v>
      </c>
      <c r="D63" s="18" t="s">
        <v>46</v>
      </c>
      <c r="E63" s="18">
        <v>1046</v>
      </c>
      <c r="F63" s="18">
        <v>5.5</v>
      </c>
      <c r="G63" s="19">
        <v>0.127</v>
      </c>
      <c r="H63" s="19">
        <v>14.8</v>
      </c>
      <c r="I63" s="20">
        <f t="shared" si="2"/>
        <v>418.84000000000003</v>
      </c>
    </row>
    <row r="64" spans="1:9" ht="12.75">
      <c r="A64" s="13" t="s">
        <v>67</v>
      </c>
      <c r="B64" s="13" t="s">
        <v>128</v>
      </c>
      <c r="C64" s="18">
        <v>6350</v>
      </c>
      <c r="D64" s="18" t="s">
        <v>46</v>
      </c>
      <c r="E64" s="18">
        <v>1052</v>
      </c>
      <c r="F64" s="18">
        <v>5.5</v>
      </c>
      <c r="G64" s="19">
        <v>0.126</v>
      </c>
      <c r="H64" s="19">
        <v>12</v>
      </c>
      <c r="I64" s="20">
        <f t="shared" si="2"/>
        <v>339.6</v>
      </c>
    </row>
    <row r="65" spans="1:9" ht="12.75">
      <c r="A65" s="13" t="s">
        <v>67</v>
      </c>
      <c r="B65" s="13" t="s">
        <v>118</v>
      </c>
      <c r="C65" s="18">
        <v>6347</v>
      </c>
      <c r="D65" s="18" t="s">
        <v>46</v>
      </c>
      <c r="E65" s="18">
        <v>1128</v>
      </c>
      <c r="F65" s="18">
        <v>1.71</v>
      </c>
      <c r="G65" s="19">
        <v>0.081</v>
      </c>
      <c r="H65" s="19">
        <v>10.2</v>
      </c>
      <c r="I65" s="20">
        <f t="shared" si="2"/>
        <v>288.65999999999997</v>
      </c>
    </row>
    <row r="66" spans="1:9" ht="12.75">
      <c r="A66" s="13" t="s">
        <v>67</v>
      </c>
      <c r="B66" s="13" t="s">
        <v>127</v>
      </c>
      <c r="C66" s="18">
        <v>6349</v>
      </c>
      <c r="D66" s="18" t="s">
        <v>46</v>
      </c>
      <c r="E66" s="18">
        <v>1178</v>
      </c>
      <c r="F66" s="18">
        <v>5.6</v>
      </c>
      <c r="G66" s="19">
        <v>0.096</v>
      </c>
      <c r="H66" s="19">
        <v>12</v>
      </c>
      <c r="I66" s="20">
        <f t="shared" si="2"/>
        <v>339.6</v>
      </c>
    </row>
    <row r="67" spans="1:9" ht="12.75">
      <c r="A67" s="13" t="s">
        <v>67</v>
      </c>
      <c r="B67" s="13" t="s">
        <v>131</v>
      </c>
      <c r="C67" s="18">
        <v>1792</v>
      </c>
      <c r="D67" s="18" t="s">
        <v>46</v>
      </c>
      <c r="E67" s="18">
        <v>1180</v>
      </c>
      <c r="F67" s="18">
        <v>2.7</v>
      </c>
      <c r="G67" s="19">
        <v>0.08</v>
      </c>
      <c r="H67" s="19">
        <v>14.1</v>
      </c>
      <c r="I67" s="20">
        <f t="shared" si="2"/>
        <v>399.03</v>
      </c>
    </row>
    <row r="68" spans="1:9" ht="12.75">
      <c r="A68" s="13" t="s">
        <v>67</v>
      </c>
      <c r="B68" s="13" t="s">
        <v>135</v>
      </c>
      <c r="C68" s="18">
        <v>6344</v>
      </c>
      <c r="D68" s="18" t="s">
        <v>46</v>
      </c>
      <c r="E68" s="18">
        <v>1239</v>
      </c>
      <c r="F68" s="18">
        <v>5.31</v>
      </c>
      <c r="G68" s="19">
        <v>0.024</v>
      </c>
      <c r="H68" s="19">
        <v>18.6</v>
      </c>
      <c r="I68" s="20">
        <f t="shared" si="1"/>
        <v>526.3800000000001</v>
      </c>
    </row>
    <row r="69" spans="1:9" ht="12.75">
      <c r="A69" s="13" t="s">
        <v>67</v>
      </c>
      <c r="B69" s="13" t="s">
        <v>126</v>
      </c>
      <c r="C69" s="18">
        <v>6357</v>
      </c>
      <c r="D69" s="18" t="s">
        <v>46</v>
      </c>
      <c r="E69" s="18">
        <v>1273</v>
      </c>
      <c r="F69" s="18">
        <v>5</v>
      </c>
      <c r="G69" s="19">
        <v>0.06</v>
      </c>
      <c r="H69" s="19">
        <v>12</v>
      </c>
      <c r="I69" s="20">
        <f t="shared" si="1"/>
        <v>339.6</v>
      </c>
    </row>
    <row r="70" spans="1:9" ht="12.75">
      <c r="A70" s="13" t="s">
        <v>67</v>
      </c>
      <c r="B70" s="13" t="s">
        <v>141</v>
      </c>
      <c r="C70" s="18">
        <v>6352</v>
      </c>
      <c r="D70" s="18" t="s">
        <v>46</v>
      </c>
      <c r="E70" s="18">
        <v>1385</v>
      </c>
      <c r="F70" s="18">
        <v>7.9</v>
      </c>
      <c r="G70" s="19">
        <v>0.023</v>
      </c>
      <c r="H70" s="19">
        <v>18.2</v>
      </c>
      <c r="I70" s="20">
        <f t="shared" si="1"/>
        <v>515.06</v>
      </c>
    </row>
    <row r="71" spans="1:9" ht="12.75">
      <c r="A71" s="13" t="s">
        <v>67</v>
      </c>
      <c r="B71" s="13" t="s">
        <v>121</v>
      </c>
      <c r="C71" s="18">
        <v>6343</v>
      </c>
      <c r="D71" s="18" t="s">
        <v>46</v>
      </c>
      <c r="E71" s="18">
        <v>1416</v>
      </c>
      <c r="F71" s="18">
        <v>1.3</v>
      </c>
      <c r="G71" s="19">
        <v>0.055</v>
      </c>
      <c r="H71" s="19">
        <v>10.2</v>
      </c>
      <c r="I71" s="20">
        <f t="shared" si="1"/>
        <v>288.65999999999997</v>
      </c>
    </row>
    <row r="72" spans="1:9" ht="12.75">
      <c r="A72" s="13" t="s">
        <v>67</v>
      </c>
      <c r="B72" s="13" t="s">
        <v>130</v>
      </c>
      <c r="C72" s="18">
        <v>6331</v>
      </c>
      <c r="D72" s="18" t="s">
        <v>46</v>
      </c>
      <c r="E72" s="18">
        <v>1490</v>
      </c>
      <c r="F72" s="18">
        <v>4.4</v>
      </c>
      <c r="G72" s="19">
        <v>0.077</v>
      </c>
      <c r="H72" s="19">
        <v>14.3</v>
      </c>
      <c r="I72" s="20">
        <f t="shared" si="1"/>
        <v>404.69000000000005</v>
      </c>
    </row>
    <row r="73" spans="1:9" ht="12.75">
      <c r="A73" s="13" t="s">
        <v>67</v>
      </c>
      <c r="B73" s="13" t="s">
        <v>125</v>
      </c>
      <c r="C73" s="18">
        <v>6348</v>
      </c>
      <c r="D73" s="18" t="s">
        <v>46</v>
      </c>
      <c r="E73" s="18">
        <v>1511</v>
      </c>
      <c r="F73" s="18">
        <v>6.5</v>
      </c>
      <c r="G73" s="19">
        <v>0.052</v>
      </c>
      <c r="H73" s="19">
        <v>12</v>
      </c>
      <c r="I73" s="20">
        <f t="shared" si="1"/>
        <v>339.6</v>
      </c>
    </row>
    <row r="74" spans="1:9" ht="12.75">
      <c r="A74" s="13" t="s">
        <v>67</v>
      </c>
      <c r="B74" s="13" t="s">
        <v>113</v>
      </c>
      <c r="C74" s="18">
        <v>3313</v>
      </c>
      <c r="D74" s="18" t="s">
        <v>46</v>
      </c>
      <c r="E74" s="18">
        <v>1608</v>
      </c>
      <c r="F74" s="18">
        <v>2.3</v>
      </c>
      <c r="G74" s="19">
        <v>0.122</v>
      </c>
      <c r="H74" s="19"/>
      <c r="I74" s="20">
        <f t="shared" si="1"/>
        <v>0</v>
      </c>
    </row>
    <row r="75" spans="1:9" ht="12.75">
      <c r="A75" s="13" t="s">
        <v>67</v>
      </c>
      <c r="B75" s="13" t="s">
        <v>120</v>
      </c>
      <c r="C75" s="18">
        <v>6342</v>
      </c>
      <c r="D75" s="18" t="s">
        <v>46</v>
      </c>
      <c r="E75" s="18">
        <v>1633</v>
      </c>
      <c r="F75" s="18">
        <v>2</v>
      </c>
      <c r="G75" s="19">
        <v>0.05</v>
      </c>
      <c r="H75" s="19">
        <v>10.2</v>
      </c>
      <c r="I75" s="20">
        <f t="shared" si="1"/>
        <v>288.65999999999997</v>
      </c>
    </row>
    <row r="76" spans="1:9" ht="12.75">
      <c r="A76" s="13" t="s">
        <v>67</v>
      </c>
      <c r="B76" s="13" t="s">
        <v>124</v>
      </c>
      <c r="C76" s="18">
        <v>6356</v>
      </c>
      <c r="D76" s="18" t="s">
        <v>46</v>
      </c>
      <c r="E76" s="18">
        <v>1942</v>
      </c>
      <c r="F76" s="18">
        <v>7.1</v>
      </c>
      <c r="G76" s="19">
        <v>0.039</v>
      </c>
      <c r="H76" s="19">
        <v>12</v>
      </c>
      <c r="I76" s="20">
        <f t="shared" si="1"/>
        <v>339.6</v>
      </c>
    </row>
    <row r="77" spans="1:9" ht="12.75">
      <c r="A77" s="13" t="s">
        <v>67</v>
      </c>
      <c r="B77" s="13" t="s">
        <v>119</v>
      </c>
      <c r="C77" s="18">
        <v>6341</v>
      </c>
      <c r="D77" s="18" t="s">
        <v>46</v>
      </c>
      <c r="E77" s="18">
        <v>1975</v>
      </c>
      <c r="F77" s="18">
        <v>2</v>
      </c>
      <c r="G77" s="19">
        <v>0.04</v>
      </c>
      <c r="H77" s="19">
        <v>10.2</v>
      </c>
      <c r="I77" s="20">
        <f t="shared" si="1"/>
        <v>288.65999999999997</v>
      </c>
    </row>
    <row r="78" spans="1:9" ht="12.75">
      <c r="A78" s="13" t="s">
        <v>67</v>
      </c>
      <c r="B78" s="13" t="s">
        <v>114</v>
      </c>
      <c r="C78" s="18">
        <v>3319</v>
      </c>
      <c r="D78" s="18" t="s">
        <v>46</v>
      </c>
      <c r="E78" s="18">
        <v>2083</v>
      </c>
      <c r="F78" s="18">
        <v>3.85</v>
      </c>
      <c r="G78" s="19">
        <v>0.128</v>
      </c>
      <c r="H78" s="19">
        <v>11.1</v>
      </c>
      <c r="I78" s="20">
        <f t="shared" si="1"/>
        <v>314.13</v>
      </c>
    </row>
    <row r="79" spans="1:9" ht="12.75">
      <c r="A79" s="13" t="s">
        <v>67</v>
      </c>
      <c r="B79" s="13" t="s">
        <v>117</v>
      </c>
      <c r="C79" s="18">
        <v>6336</v>
      </c>
      <c r="D79" s="18" t="s">
        <v>46</v>
      </c>
      <c r="E79" s="18">
        <v>2779</v>
      </c>
      <c r="F79" s="18">
        <v>2.83</v>
      </c>
      <c r="G79" s="19">
        <v>0.036</v>
      </c>
      <c r="H79" s="19">
        <v>8.3</v>
      </c>
      <c r="I79" s="20">
        <f t="shared" si="1"/>
        <v>234.89000000000001</v>
      </c>
    </row>
    <row r="80" spans="1:9" ht="12.75">
      <c r="A80" s="13" t="s">
        <v>67</v>
      </c>
      <c r="B80" s="13" t="s">
        <v>115</v>
      </c>
      <c r="C80" s="18">
        <v>6339</v>
      </c>
      <c r="D80" s="18" t="s">
        <v>46</v>
      </c>
      <c r="E80" s="18">
        <v>3298</v>
      </c>
      <c r="F80" s="18">
        <v>3.48</v>
      </c>
      <c r="G80" s="19">
        <v>0.016</v>
      </c>
      <c r="H80" s="19">
        <v>8.3</v>
      </c>
      <c r="I80" s="20">
        <f t="shared" si="1"/>
        <v>234.89000000000001</v>
      </c>
    </row>
    <row r="81" spans="1:9" ht="12.75">
      <c r="A81" s="13" t="s">
        <v>67</v>
      </c>
      <c r="B81" s="13" t="s">
        <v>116</v>
      </c>
      <c r="C81" s="18">
        <v>6340</v>
      </c>
      <c r="D81" s="18" t="s">
        <v>46</v>
      </c>
      <c r="E81" s="18">
        <v>3422</v>
      </c>
      <c r="F81" s="18">
        <v>3.91</v>
      </c>
      <c r="G81" s="19">
        <v>0.02</v>
      </c>
      <c r="H81" s="19">
        <v>8.3</v>
      </c>
      <c r="I81" s="20">
        <f t="shared" si="1"/>
        <v>234.89000000000001</v>
      </c>
    </row>
    <row r="82" spans="1:9" ht="12.75">
      <c r="A82" s="13" t="s">
        <v>63</v>
      </c>
      <c r="B82" s="13" t="s">
        <v>66</v>
      </c>
      <c r="C82" s="18"/>
      <c r="D82" s="18" t="s">
        <v>65</v>
      </c>
      <c r="E82" s="18">
        <v>1130</v>
      </c>
      <c r="F82" s="18">
        <v>2.6</v>
      </c>
      <c r="G82" s="19">
        <v>0.072</v>
      </c>
      <c r="H82" s="19"/>
      <c r="I82" s="20">
        <f t="shared" si="1"/>
        <v>0</v>
      </c>
    </row>
    <row r="83" spans="1:9" ht="12.75">
      <c r="A83" s="13" t="s">
        <v>63</v>
      </c>
      <c r="B83" s="13" t="s">
        <v>64</v>
      </c>
      <c r="C83" s="18"/>
      <c r="D83" s="18" t="s">
        <v>65</v>
      </c>
      <c r="E83" s="18">
        <v>1230</v>
      </c>
      <c r="F83" s="18">
        <v>2.9</v>
      </c>
      <c r="G83" s="19">
        <v>0.061</v>
      </c>
      <c r="H83" s="19"/>
      <c r="I83" s="20">
        <f t="shared" si="1"/>
        <v>0</v>
      </c>
    </row>
    <row r="84" spans="1:9" ht="12.75">
      <c r="A84" s="13" t="s">
        <v>67</v>
      </c>
      <c r="B84" s="13" t="s">
        <v>110</v>
      </c>
      <c r="C84" s="18">
        <v>6372</v>
      </c>
      <c r="D84" s="18" t="s">
        <v>65</v>
      </c>
      <c r="E84" s="18">
        <v>366</v>
      </c>
      <c r="F84" s="18">
        <v>0.75</v>
      </c>
      <c r="G84" s="19">
        <v>1.067</v>
      </c>
      <c r="H84" s="19">
        <v>13.4</v>
      </c>
      <c r="I84" s="20">
        <f t="shared" si="1"/>
        <v>379.22</v>
      </c>
    </row>
    <row r="85" spans="1:9" ht="12.75">
      <c r="A85" s="13" t="s">
        <v>67</v>
      </c>
      <c r="B85" s="13" t="s">
        <v>112</v>
      </c>
      <c r="C85" s="18">
        <v>6372</v>
      </c>
      <c r="D85" s="18" t="s">
        <v>65</v>
      </c>
      <c r="E85" s="18">
        <v>552</v>
      </c>
      <c r="F85" s="18">
        <v>1.1</v>
      </c>
      <c r="G85" s="19">
        <v>0.211</v>
      </c>
      <c r="H85" s="19">
        <v>22.8</v>
      </c>
      <c r="I85" s="20">
        <f t="shared" si="1"/>
        <v>645.24</v>
      </c>
    </row>
    <row r="86" spans="1:9" ht="12.75">
      <c r="A86" s="13" t="s">
        <v>67</v>
      </c>
      <c r="B86" s="13" t="s">
        <v>102</v>
      </c>
      <c r="C86" s="18">
        <v>6317</v>
      </c>
      <c r="D86" s="18" t="s">
        <v>65</v>
      </c>
      <c r="E86" s="18">
        <v>967</v>
      </c>
      <c r="F86" s="18">
        <v>2</v>
      </c>
      <c r="G86" s="19">
        <v>0.279</v>
      </c>
      <c r="H86" s="19">
        <v>12.4</v>
      </c>
      <c r="I86" s="20">
        <f t="shared" si="1"/>
        <v>350.92</v>
      </c>
    </row>
    <row r="87" spans="1:9" ht="12.75">
      <c r="A87" s="13" t="s">
        <v>67</v>
      </c>
      <c r="B87" s="13" t="s">
        <v>97</v>
      </c>
      <c r="C87" s="18">
        <v>6314</v>
      </c>
      <c r="D87" s="18" t="s">
        <v>65</v>
      </c>
      <c r="E87" s="18">
        <v>993</v>
      </c>
      <c r="F87" s="18">
        <v>0.7</v>
      </c>
      <c r="G87" s="19">
        <v>0.44</v>
      </c>
      <c r="H87" s="19">
        <v>7.8</v>
      </c>
      <c r="I87" s="20">
        <f t="shared" si="1"/>
        <v>220.74</v>
      </c>
    </row>
    <row r="88" spans="1:9" ht="12.75">
      <c r="A88" s="13" t="s">
        <v>67</v>
      </c>
      <c r="B88" s="13" t="s">
        <v>83</v>
      </c>
      <c r="C88" s="18">
        <v>1788</v>
      </c>
      <c r="D88" s="18" t="s">
        <v>65</v>
      </c>
      <c r="E88" s="18">
        <v>1040</v>
      </c>
      <c r="F88" s="18">
        <v>0.4</v>
      </c>
      <c r="G88" s="19">
        <v>1.2</v>
      </c>
      <c r="H88" s="19">
        <v>5.6</v>
      </c>
      <c r="I88" s="20">
        <f t="shared" si="1"/>
        <v>158.48</v>
      </c>
    </row>
    <row r="89" spans="1:9" ht="12.75">
      <c r="A89" s="13" t="s">
        <v>67</v>
      </c>
      <c r="B89" s="13" t="s">
        <v>111</v>
      </c>
      <c r="C89" s="18">
        <v>6375</v>
      </c>
      <c r="D89" s="18" t="s">
        <v>65</v>
      </c>
      <c r="E89" s="18">
        <v>1219</v>
      </c>
      <c r="F89" s="18">
        <v>2.5</v>
      </c>
      <c r="G89" s="19">
        <v>0.122</v>
      </c>
      <c r="H89" s="19">
        <v>15.9</v>
      </c>
      <c r="I89" s="20">
        <f t="shared" si="1"/>
        <v>449.97</v>
      </c>
    </row>
    <row r="90" spans="1:9" ht="12.75">
      <c r="A90" s="13" t="s">
        <v>67</v>
      </c>
      <c r="B90" s="13" t="s">
        <v>104</v>
      </c>
      <c r="C90" s="18">
        <v>3307</v>
      </c>
      <c r="D90" s="18" t="s">
        <v>65</v>
      </c>
      <c r="E90" s="18">
        <v>1354</v>
      </c>
      <c r="F90" s="18">
        <v>2</v>
      </c>
      <c r="G90" s="19">
        <v>0.125</v>
      </c>
      <c r="H90" s="19">
        <v>12.4</v>
      </c>
      <c r="I90" s="20">
        <f t="shared" si="1"/>
        <v>350.92</v>
      </c>
    </row>
    <row r="91" spans="1:9" ht="12.75">
      <c r="A91" s="13" t="s">
        <v>67</v>
      </c>
      <c r="B91" s="13" t="s">
        <v>96</v>
      </c>
      <c r="C91" s="18">
        <v>3302</v>
      </c>
      <c r="D91" s="18" t="s">
        <v>65</v>
      </c>
      <c r="E91" s="18">
        <v>1491</v>
      </c>
      <c r="F91" s="18">
        <v>1.1</v>
      </c>
      <c r="G91" s="19">
        <v>0.285</v>
      </c>
      <c r="H91" s="19">
        <v>7.8</v>
      </c>
      <c r="I91" s="20">
        <f t="shared" si="1"/>
        <v>220.74</v>
      </c>
    </row>
    <row r="92" spans="1:9" ht="12.75">
      <c r="A92" s="13" t="s">
        <v>67</v>
      </c>
      <c r="B92" s="13" t="s">
        <v>109</v>
      </c>
      <c r="C92" s="18">
        <v>3308</v>
      </c>
      <c r="D92" s="18" t="s">
        <v>65</v>
      </c>
      <c r="E92" s="18">
        <v>1562</v>
      </c>
      <c r="F92" s="18">
        <v>2</v>
      </c>
      <c r="G92" s="19">
        <v>0.148</v>
      </c>
      <c r="H92" s="19">
        <v>11.3</v>
      </c>
      <c r="I92" s="20">
        <f t="shared" si="1"/>
        <v>319.79</v>
      </c>
    </row>
    <row r="93" spans="1:9" ht="12.75">
      <c r="A93" s="13" t="s">
        <v>67</v>
      </c>
      <c r="B93" s="13" t="s">
        <v>98</v>
      </c>
      <c r="C93" s="18">
        <v>3323</v>
      </c>
      <c r="D93" s="18" t="s">
        <v>65</v>
      </c>
      <c r="E93" s="18">
        <v>1583</v>
      </c>
      <c r="F93" s="18">
        <v>1.5</v>
      </c>
      <c r="G93" s="19">
        <v>0.156</v>
      </c>
      <c r="H93" s="19">
        <v>7.8</v>
      </c>
      <c r="I93" s="20">
        <f t="shared" si="1"/>
        <v>220.74</v>
      </c>
    </row>
    <row r="94" spans="1:9" ht="12.75">
      <c r="A94" s="13" t="s">
        <v>67</v>
      </c>
      <c r="B94" s="13" t="s">
        <v>92</v>
      </c>
      <c r="C94" s="18">
        <v>1780</v>
      </c>
      <c r="D94" s="18" t="s">
        <v>65</v>
      </c>
      <c r="E94" s="18">
        <v>1584</v>
      </c>
      <c r="F94" s="18">
        <v>1.8</v>
      </c>
      <c r="G94" s="19">
        <v>0.194</v>
      </c>
      <c r="H94" s="19">
        <v>6.9</v>
      </c>
      <c r="I94" s="20">
        <f t="shared" si="1"/>
        <v>195.27</v>
      </c>
    </row>
    <row r="95" spans="1:9" ht="12.75">
      <c r="A95" s="13" t="s">
        <v>67</v>
      </c>
      <c r="B95" s="13" t="s">
        <v>103</v>
      </c>
      <c r="C95" s="18">
        <v>6316</v>
      </c>
      <c r="D95" s="18" t="s">
        <v>65</v>
      </c>
      <c r="E95" s="18">
        <v>1750</v>
      </c>
      <c r="F95" s="18">
        <v>2.5</v>
      </c>
      <c r="G95" s="19">
        <v>0.112</v>
      </c>
      <c r="H95" s="19">
        <v>12.4</v>
      </c>
      <c r="I95" s="20">
        <f t="shared" si="1"/>
        <v>350.92</v>
      </c>
    </row>
    <row r="96" spans="1:9" ht="12.75">
      <c r="A96" s="13" t="s">
        <v>67</v>
      </c>
      <c r="B96" s="13" t="s">
        <v>95</v>
      </c>
      <c r="C96" s="18">
        <v>6310</v>
      </c>
      <c r="D96" s="18" t="s">
        <v>65</v>
      </c>
      <c r="E96" s="18">
        <v>1797</v>
      </c>
      <c r="F96" s="18">
        <v>0.8</v>
      </c>
      <c r="G96" s="19">
        <v>0.177</v>
      </c>
      <c r="H96" s="19">
        <v>6.9</v>
      </c>
      <c r="I96" s="20">
        <f t="shared" si="1"/>
        <v>195.27</v>
      </c>
    </row>
    <row r="97" spans="1:9" ht="12.75">
      <c r="A97" s="13" t="s">
        <v>67</v>
      </c>
      <c r="B97" s="13" t="s">
        <v>88</v>
      </c>
      <c r="C97" s="18">
        <v>3301</v>
      </c>
      <c r="D97" s="18" t="s">
        <v>65</v>
      </c>
      <c r="E97" s="18">
        <v>1890</v>
      </c>
      <c r="F97" s="18">
        <v>2.3</v>
      </c>
      <c r="G97" s="19">
        <v>0.125</v>
      </c>
      <c r="H97" s="19">
        <v>7.8</v>
      </c>
      <c r="I97" s="20">
        <f t="shared" si="1"/>
        <v>220.74</v>
      </c>
    </row>
    <row r="98" spans="1:9" ht="12.75">
      <c r="A98" s="13" t="s">
        <v>67</v>
      </c>
      <c r="B98" s="13" t="s">
        <v>91</v>
      </c>
      <c r="C98" s="18">
        <v>3316</v>
      </c>
      <c r="D98" s="18" t="s">
        <v>65</v>
      </c>
      <c r="E98" s="18">
        <v>1932</v>
      </c>
      <c r="F98" s="18">
        <v>1.95</v>
      </c>
      <c r="G98" s="19">
        <v>0.125</v>
      </c>
      <c r="H98" s="19">
        <v>7.8</v>
      </c>
      <c r="I98" s="20">
        <f t="shared" si="1"/>
        <v>220.74</v>
      </c>
    </row>
    <row r="99" spans="1:9" ht="12.75">
      <c r="A99" s="13" t="s">
        <v>67</v>
      </c>
      <c r="B99" s="13" t="s">
        <v>108</v>
      </c>
      <c r="C99" s="18">
        <v>6371</v>
      </c>
      <c r="D99" s="18" t="s">
        <v>65</v>
      </c>
      <c r="E99" s="18">
        <v>1938</v>
      </c>
      <c r="F99" s="18">
        <v>1.92</v>
      </c>
      <c r="G99" s="19">
        <v>0.136</v>
      </c>
      <c r="H99" s="19">
        <v>9.7</v>
      </c>
      <c r="I99" s="20">
        <f t="shared" si="1"/>
        <v>274.51</v>
      </c>
    </row>
    <row r="100" spans="1:9" ht="12.75">
      <c r="A100" s="13" t="s">
        <v>67</v>
      </c>
      <c r="B100" s="13" t="s">
        <v>89</v>
      </c>
      <c r="C100" s="18">
        <v>1786</v>
      </c>
      <c r="D100" s="18" t="s">
        <v>65</v>
      </c>
      <c r="E100" s="18">
        <v>1979</v>
      </c>
      <c r="F100" s="18">
        <v>1.37</v>
      </c>
      <c r="G100" s="19">
        <v>0.265</v>
      </c>
      <c r="H100" s="19">
        <v>6.9</v>
      </c>
      <c r="I100" s="20">
        <f t="shared" si="1"/>
        <v>195.27</v>
      </c>
    </row>
    <row r="101" spans="1:9" ht="12.75">
      <c r="A101" s="13" t="s">
        <v>67</v>
      </c>
      <c r="B101" s="13" t="s">
        <v>76</v>
      </c>
      <c r="C101" s="18">
        <v>3322</v>
      </c>
      <c r="D101" s="18" t="s">
        <v>65</v>
      </c>
      <c r="E101" s="18">
        <v>2000</v>
      </c>
      <c r="F101" s="18">
        <v>1.2</v>
      </c>
      <c r="G101" s="19">
        <v>0.16</v>
      </c>
      <c r="H101" s="19">
        <v>5.7</v>
      </c>
      <c r="I101" s="20">
        <f t="shared" si="1"/>
        <v>161.31</v>
      </c>
    </row>
    <row r="102" spans="1:9" ht="12.75">
      <c r="A102" s="13" t="s">
        <v>67</v>
      </c>
      <c r="B102" s="13" t="s">
        <v>94</v>
      </c>
      <c r="C102" s="18">
        <v>6309</v>
      </c>
      <c r="D102" s="18" t="s">
        <v>65</v>
      </c>
      <c r="E102" s="18">
        <v>2052</v>
      </c>
      <c r="F102" s="18">
        <v>1.2</v>
      </c>
      <c r="G102" s="19">
        <v>0.097</v>
      </c>
      <c r="H102" s="19">
        <v>7.2</v>
      </c>
      <c r="I102" s="20">
        <f t="shared" si="1"/>
        <v>203.76000000000002</v>
      </c>
    </row>
    <row r="103" spans="1:9" ht="12.75">
      <c r="A103" s="13" t="s">
        <v>67</v>
      </c>
      <c r="B103" s="13" t="s">
        <v>107</v>
      </c>
      <c r="C103" s="18">
        <v>6318</v>
      </c>
      <c r="D103" s="18" t="s">
        <v>65</v>
      </c>
      <c r="E103" s="18">
        <v>2055</v>
      </c>
      <c r="F103" s="18">
        <v>3.3</v>
      </c>
      <c r="G103" s="19">
        <v>0.107</v>
      </c>
      <c r="H103" s="19">
        <v>12.8</v>
      </c>
      <c r="I103" s="20">
        <f t="shared" si="1"/>
        <v>362.24</v>
      </c>
    </row>
    <row r="104" spans="1:9" ht="12.75">
      <c r="A104" s="13" t="s">
        <v>67</v>
      </c>
      <c r="B104" s="13" t="s">
        <v>86</v>
      </c>
      <c r="C104" s="18">
        <v>6308</v>
      </c>
      <c r="D104" s="18" t="s">
        <v>65</v>
      </c>
      <c r="E104" s="18">
        <v>2072</v>
      </c>
      <c r="F104" s="18">
        <v>1</v>
      </c>
      <c r="G104" s="19">
        <v>0.195</v>
      </c>
      <c r="H104" s="19">
        <v>5.7</v>
      </c>
      <c r="I104" s="20">
        <f t="shared" si="1"/>
        <v>161.31</v>
      </c>
    </row>
    <row r="105" spans="1:9" ht="12.75">
      <c r="A105" s="13" t="s">
        <v>67</v>
      </c>
      <c r="B105" s="13" t="s">
        <v>101</v>
      </c>
      <c r="C105" s="18">
        <v>6305</v>
      </c>
      <c r="D105" s="18" t="s">
        <v>65</v>
      </c>
      <c r="E105" s="18">
        <v>2087</v>
      </c>
      <c r="F105" s="18">
        <v>1.63</v>
      </c>
      <c r="G105" s="19">
        <v>0.11</v>
      </c>
      <c r="H105" s="19">
        <v>9.1</v>
      </c>
      <c r="I105" s="20">
        <f t="shared" si="1"/>
        <v>257.53</v>
      </c>
    </row>
    <row r="106" spans="1:9" ht="12.75">
      <c r="A106" s="13" t="s">
        <v>67</v>
      </c>
      <c r="B106" s="13" t="s">
        <v>94</v>
      </c>
      <c r="C106" s="18">
        <v>6313</v>
      </c>
      <c r="D106" s="18" t="s">
        <v>65</v>
      </c>
      <c r="E106" s="18">
        <v>2100</v>
      </c>
      <c r="F106" s="18">
        <v>2</v>
      </c>
      <c r="G106" s="19">
        <v>0.153</v>
      </c>
      <c r="H106" s="19">
        <v>8</v>
      </c>
      <c r="I106" s="20">
        <f t="shared" si="1"/>
        <v>226.4</v>
      </c>
    </row>
    <row r="107" spans="1:9" ht="12.75">
      <c r="A107" s="13" t="s">
        <v>67</v>
      </c>
      <c r="B107" s="13" t="s">
        <v>71</v>
      </c>
      <c r="C107" s="18">
        <v>1794</v>
      </c>
      <c r="D107" s="18" t="s">
        <v>65</v>
      </c>
      <c r="E107" s="18">
        <v>2227</v>
      </c>
      <c r="F107" s="18">
        <v>0.72</v>
      </c>
      <c r="G107" s="19">
        <v>0.357</v>
      </c>
      <c r="H107" s="19">
        <v>2.6</v>
      </c>
      <c r="I107" s="20">
        <f t="shared" si="1"/>
        <v>73.58</v>
      </c>
    </row>
    <row r="108" spans="1:9" ht="12.75">
      <c r="A108" s="13" t="s">
        <v>67</v>
      </c>
      <c r="B108" s="13" t="s">
        <v>74</v>
      </c>
      <c r="C108" s="18">
        <v>6329</v>
      </c>
      <c r="D108" s="18" t="s">
        <v>65</v>
      </c>
      <c r="E108" s="18">
        <v>2296</v>
      </c>
      <c r="F108" s="18">
        <v>0.7</v>
      </c>
      <c r="G108" s="19">
        <v>0.327</v>
      </c>
      <c r="H108" s="19">
        <v>4.2</v>
      </c>
      <c r="I108" s="20">
        <f t="shared" si="1"/>
        <v>118.86000000000001</v>
      </c>
    </row>
    <row r="109" spans="1:9" ht="12.75">
      <c r="A109" s="13" t="s">
        <v>67</v>
      </c>
      <c r="B109" s="13" t="s">
        <v>68</v>
      </c>
      <c r="C109" s="18">
        <v>6328</v>
      </c>
      <c r="D109" s="18" t="s">
        <v>65</v>
      </c>
      <c r="E109" s="18">
        <v>2333</v>
      </c>
      <c r="F109" s="18">
        <v>0.275</v>
      </c>
      <c r="G109" s="19">
        <v>0.882</v>
      </c>
      <c r="H109" s="19">
        <v>1.5</v>
      </c>
      <c r="I109" s="20">
        <f t="shared" si="1"/>
        <v>42.45</v>
      </c>
    </row>
    <row r="110" spans="1:9" ht="12.75">
      <c r="A110" s="13" t="s">
        <v>67</v>
      </c>
      <c r="B110" s="13" t="s">
        <v>75</v>
      </c>
      <c r="C110" s="18">
        <v>1799</v>
      </c>
      <c r="D110" s="18" t="s">
        <v>65</v>
      </c>
      <c r="E110" s="18">
        <v>2360</v>
      </c>
      <c r="F110" s="18">
        <v>1.5</v>
      </c>
      <c r="G110" s="19">
        <v>0.122</v>
      </c>
      <c r="H110" s="19">
        <v>5.7</v>
      </c>
      <c r="I110" s="20">
        <f t="shared" si="1"/>
        <v>161.31</v>
      </c>
    </row>
    <row r="111" spans="1:9" ht="12.75">
      <c r="A111" s="13" t="s">
        <v>67</v>
      </c>
      <c r="B111" s="13" t="s">
        <v>81</v>
      </c>
      <c r="C111" s="18">
        <v>6303</v>
      </c>
      <c r="D111" s="18" t="s">
        <v>65</v>
      </c>
      <c r="E111" s="18">
        <v>2398</v>
      </c>
      <c r="F111" s="18">
        <v>1.6</v>
      </c>
      <c r="G111" s="19">
        <v>0.038</v>
      </c>
      <c r="H111" s="19">
        <v>8.2</v>
      </c>
      <c r="I111" s="20">
        <f t="shared" si="1"/>
        <v>232.05999999999997</v>
      </c>
    </row>
    <row r="112" spans="1:9" ht="12.75">
      <c r="A112" s="13" t="s">
        <v>67</v>
      </c>
      <c r="B112" s="13" t="s">
        <v>87</v>
      </c>
      <c r="C112" s="18">
        <v>1793</v>
      </c>
      <c r="D112" s="18" t="s">
        <v>65</v>
      </c>
      <c r="E112" s="18">
        <v>2526</v>
      </c>
      <c r="F112" s="18">
        <v>2.8</v>
      </c>
      <c r="G112" s="19">
        <v>0.085</v>
      </c>
      <c r="H112" s="19">
        <v>6.9</v>
      </c>
      <c r="I112" s="20">
        <f t="shared" si="1"/>
        <v>195.27</v>
      </c>
    </row>
    <row r="113" spans="1:9" ht="12.75">
      <c r="A113" s="13" t="s">
        <v>67</v>
      </c>
      <c r="B113" s="13" t="s">
        <v>100</v>
      </c>
      <c r="C113" s="18">
        <v>6312</v>
      </c>
      <c r="D113" s="18" t="s">
        <v>65</v>
      </c>
      <c r="E113" s="18">
        <v>2591</v>
      </c>
      <c r="F113" s="18">
        <v>2.2</v>
      </c>
      <c r="G113" s="19">
        <v>0.134</v>
      </c>
      <c r="H113" s="19">
        <v>6.9</v>
      </c>
      <c r="I113" s="20">
        <f t="shared" si="1"/>
        <v>195.27</v>
      </c>
    </row>
    <row r="114" spans="1:9" ht="12.75">
      <c r="A114" s="13" t="s">
        <v>67</v>
      </c>
      <c r="B114" s="13" t="s">
        <v>90</v>
      </c>
      <c r="C114" s="18">
        <v>1787</v>
      </c>
      <c r="D114" s="18" t="s">
        <v>65</v>
      </c>
      <c r="E114" s="18">
        <v>2638</v>
      </c>
      <c r="F114" s="18">
        <v>2.8</v>
      </c>
      <c r="G114" s="19">
        <v>0.096</v>
      </c>
      <c r="H114" s="19">
        <v>6.9</v>
      </c>
      <c r="I114" s="20">
        <f t="shared" si="1"/>
        <v>195.27</v>
      </c>
    </row>
    <row r="115" spans="1:9" ht="12.75">
      <c r="A115" s="13" t="s">
        <v>67</v>
      </c>
      <c r="B115" s="13" t="s">
        <v>70</v>
      </c>
      <c r="C115" s="18">
        <v>3321</v>
      </c>
      <c r="D115" s="18" t="s">
        <v>65</v>
      </c>
      <c r="E115" s="18">
        <v>2671</v>
      </c>
      <c r="F115" s="18">
        <v>0.89</v>
      </c>
      <c r="G115" s="19">
        <v>0.254</v>
      </c>
      <c r="H115" s="19">
        <v>2.6</v>
      </c>
      <c r="I115" s="20">
        <f t="shared" si="1"/>
        <v>73.58</v>
      </c>
    </row>
    <row r="116" spans="1:9" ht="12.75">
      <c r="A116" s="13" t="s">
        <v>67</v>
      </c>
      <c r="B116" s="13" t="s">
        <v>85</v>
      </c>
      <c r="C116" s="18">
        <v>1740</v>
      </c>
      <c r="D116" s="18" t="s">
        <v>65</v>
      </c>
      <c r="E116" s="18">
        <v>2740</v>
      </c>
      <c r="F116" s="18">
        <v>1.7</v>
      </c>
      <c r="G116" s="19">
        <v>0.07</v>
      </c>
      <c r="H116" s="19">
        <v>6</v>
      </c>
      <c r="I116" s="20">
        <f t="shared" si="1"/>
        <v>169.8</v>
      </c>
    </row>
    <row r="117" spans="1:9" ht="12.75">
      <c r="A117" s="13" t="s">
        <v>67</v>
      </c>
      <c r="B117" s="13" t="s">
        <v>78</v>
      </c>
      <c r="C117" s="18">
        <v>3315</v>
      </c>
      <c r="D117" s="18" t="s">
        <v>65</v>
      </c>
      <c r="E117" s="18">
        <v>2750</v>
      </c>
      <c r="F117" s="18">
        <v>1.7</v>
      </c>
      <c r="G117" s="19">
        <v>0.08</v>
      </c>
      <c r="H117" s="19">
        <v>6.9</v>
      </c>
      <c r="I117" s="20">
        <f t="shared" si="1"/>
        <v>195.27</v>
      </c>
    </row>
    <row r="118" spans="1:9" ht="12.75">
      <c r="A118" s="13" t="s">
        <v>67</v>
      </c>
      <c r="B118" s="13" t="s">
        <v>84</v>
      </c>
      <c r="C118" s="18">
        <v>1789</v>
      </c>
      <c r="D118" s="18" t="s">
        <v>65</v>
      </c>
      <c r="E118" s="18">
        <v>2850</v>
      </c>
      <c r="F118" s="18">
        <v>2</v>
      </c>
      <c r="G118" s="19">
        <v>0.075</v>
      </c>
      <c r="H118" s="19">
        <v>5.8</v>
      </c>
      <c r="I118" s="20">
        <f t="shared" si="1"/>
        <v>164.14</v>
      </c>
    </row>
    <row r="119" spans="1:9" ht="12.75">
      <c r="A119" s="13" t="s">
        <v>67</v>
      </c>
      <c r="B119" s="13" t="s">
        <v>93</v>
      </c>
      <c r="C119" s="18">
        <v>6311</v>
      </c>
      <c r="D119" s="18" t="s">
        <v>65</v>
      </c>
      <c r="E119" s="18">
        <v>3006</v>
      </c>
      <c r="F119" s="18">
        <v>1.79</v>
      </c>
      <c r="G119" s="19">
        <v>0.082</v>
      </c>
      <c r="H119" s="19">
        <v>6.9</v>
      </c>
      <c r="I119" s="20">
        <f t="shared" si="1"/>
        <v>195.27</v>
      </c>
    </row>
    <row r="120" spans="1:9" ht="12.75">
      <c r="A120" s="13" t="s">
        <v>67</v>
      </c>
      <c r="B120" s="13" t="s">
        <v>79</v>
      </c>
      <c r="C120" s="18">
        <v>3317</v>
      </c>
      <c r="D120" s="18" t="s">
        <v>65</v>
      </c>
      <c r="E120" s="18">
        <v>3050</v>
      </c>
      <c r="F120" s="18">
        <v>2.7</v>
      </c>
      <c r="G120" s="19">
        <v>0.07</v>
      </c>
      <c r="H120" s="19">
        <v>6.9</v>
      </c>
      <c r="I120" s="20">
        <f t="shared" si="1"/>
        <v>195.27</v>
      </c>
    </row>
    <row r="121" spans="1:9" ht="12.75">
      <c r="A121" s="13" t="s">
        <v>67</v>
      </c>
      <c r="B121" s="13" t="s">
        <v>82</v>
      </c>
      <c r="C121" s="18">
        <v>3305</v>
      </c>
      <c r="D121" s="18" t="s">
        <v>65</v>
      </c>
      <c r="E121" s="18">
        <v>3100</v>
      </c>
      <c r="F121" s="18">
        <v>1.4</v>
      </c>
      <c r="G121" s="19">
        <v>0.064</v>
      </c>
      <c r="H121" s="19">
        <v>5.9</v>
      </c>
      <c r="I121" s="20">
        <f t="shared" si="1"/>
        <v>166.97000000000003</v>
      </c>
    </row>
    <row r="122" spans="1:9" ht="12.75">
      <c r="A122" s="13" t="s">
        <v>67</v>
      </c>
      <c r="B122" s="13" t="s">
        <v>99</v>
      </c>
      <c r="C122" s="18">
        <v>6370</v>
      </c>
      <c r="D122" s="18" t="s">
        <v>65</v>
      </c>
      <c r="E122" s="18">
        <v>3204</v>
      </c>
      <c r="F122" s="18">
        <v>2.4</v>
      </c>
      <c r="G122" s="19">
        <v>0.056</v>
      </c>
      <c r="H122" s="19">
        <v>8.3</v>
      </c>
      <c r="I122" s="20">
        <f t="shared" si="1"/>
        <v>234.89000000000001</v>
      </c>
    </row>
    <row r="123" spans="1:9" ht="12.75">
      <c r="A123" s="13" t="s">
        <v>67</v>
      </c>
      <c r="B123" s="13" t="s">
        <v>73</v>
      </c>
      <c r="C123" s="18">
        <v>6330</v>
      </c>
      <c r="D123" s="18" t="s">
        <v>65</v>
      </c>
      <c r="E123" s="18">
        <v>3213</v>
      </c>
      <c r="F123" s="18">
        <v>2</v>
      </c>
      <c r="G123" s="19">
        <v>0.129</v>
      </c>
      <c r="H123" s="19">
        <v>3.7</v>
      </c>
      <c r="I123" s="20">
        <f t="shared" si="1"/>
        <v>104.71000000000001</v>
      </c>
    </row>
    <row r="124" spans="1:9" ht="12.75">
      <c r="A124" s="13" t="s">
        <v>67</v>
      </c>
      <c r="B124" s="13" t="s">
        <v>72</v>
      </c>
      <c r="C124" s="18">
        <v>6327</v>
      </c>
      <c r="D124" s="18" t="s">
        <v>65</v>
      </c>
      <c r="E124" s="18">
        <v>3893</v>
      </c>
      <c r="F124" s="18">
        <v>1.6</v>
      </c>
      <c r="G124" s="19">
        <v>0.165</v>
      </c>
      <c r="H124" s="19">
        <v>3.7</v>
      </c>
      <c r="I124" s="20">
        <f t="shared" si="1"/>
        <v>104.71000000000001</v>
      </c>
    </row>
    <row r="125" spans="1:9" ht="12.75">
      <c r="A125" s="13" t="s">
        <v>67</v>
      </c>
      <c r="B125" s="13" t="s">
        <v>80</v>
      </c>
      <c r="C125" s="18">
        <v>6302</v>
      </c>
      <c r="D125" s="18" t="s">
        <v>65</v>
      </c>
      <c r="E125" s="18">
        <v>4162</v>
      </c>
      <c r="F125" s="18">
        <v>2.7</v>
      </c>
      <c r="G125" s="19">
        <v>0.264</v>
      </c>
      <c r="H125" s="19">
        <v>6</v>
      </c>
      <c r="I125" s="20">
        <f>H125*28.3</f>
        <v>169.8</v>
      </c>
    </row>
    <row r="126" spans="1:9" ht="12.75">
      <c r="A126" s="13" t="s">
        <v>67</v>
      </c>
      <c r="B126" s="13" t="s">
        <v>69</v>
      </c>
      <c r="C126" s="18">
        <v>3306</v>
      </c>
      <c r="D126" s="18" t="s">
        <v>65</v>
      </c>
      <c r="E126" s="18">
        <v>4833</v>
      </c>
      <c r="F126" s="18">
        <v>0.7</v>
      </c>
      <c r="G126" s="19">
        <v>0.214</v>
      </c>
      <c r="H126" s="19">
        <v>1.8</v>
      </c>
      <c r="I126" s="20">
        <f t="shared" si="1"/>
        <v>50.940000000000005</v>
      </c>
    </row>
    <row r="127" spans="1:9" ht="12.75">
      <c r="A127" s="13" t="s">
        <v>67</v>
      </c>
      <c r="B127" s="13" t="s">
        <v>77</v>
      </c>
      <c r="C127" s="18">
        <v>6301</v>
      </c>
      <c r="D127" s="18" t="s">
        <v>65</v>
      </c>
      <c r="E127" s="18">
        <v>4996</v>
      </c>
      <c r="F127" s="18">
        <v>4.1</v>
      </c>
      <c r="G127" s="19">
        <v>0.096</v>
      </c>
      <c r="H127" s="19">
        <v>6.1</v>
      </c>
      <c r="I127" s="20">
        <f t="shared" si="1"/>
        <v>172.63</v>
      </c>
    </row>
    <row r="128" spans="1:9" ht="12.75">
      <c r="A128" s="13" t="s">
        <v>160</v>
      </c>
      <c r="B128" s="13" t="s">
        <v>164</v>
      </c>
      <c r="C128" s="18"/>
      <c r="D128" s="18" t="s">
        <v>65</v>
      </c>
      <c r="E128" s="18">
        <v>3521</v>
      </c>
      <c r="F128" s="18">
        <v>2.9</v>
      </c>
      <c r="G128" s="19">
        <v>0.067</v>
      </c>
      <c r="H128" s="19"/>
      <c r="I128" s="20">
        <f t="shared" si="1"/>
        <v>0</v>
      </c>
    </row>
    <row r="129" spans="1:9" ht="12.75">
      <c r="A129" s="13" t="s">
        <v>160</v>
      </c>
      <c r="B129" s="13" t="s">
        <v>161</v>
      </c>
      <c r="C129" s="18"/>
      <c r="D129" s="18" t="s">
        <v>65</v>
      </c>
      <c r="E129" s="18">
        <v>3902</v>
      </c>
      <c r="F129" s="18">
        <v>2.48</v>
      </c>
      <c r="G129" s="19">
        <v>0.0917</v>
      </c>
      <c r="H129" s="19"/>
      <c r="I129" s="20">
        <f t="shared" si="1"/>
        <v>0</v>
      </c>
    </row>
    <row r="130" spans="1:9" ht="12.75">
      <c r="A130" s="13" t="s">
        <v>160</v>
      </c>
      <c r="B130" s="13" t="s">
        <v>163</v>
      </c>
      <c r="C130" s="18"/>
      <c r="D130" s="18" t="s">
        <v>65</v>
      </c>
      <c r="E130" s="18">
        <v>4099</v>
      </c>
      <c r="F130" s="18">
        <v>3.5</v>
      </c>
      <c r="G130" s="19">
        <v>0.0907</v>
      </c>
      <c r="H130" s="19">
        <v>5.5</v>
      </c>
      <c r="I130" s="20">
        <f t="shared" si="1"/>
        <v>155.65</v>
      </c>
    </row>
    <row r="131" spans="1:9" ht="12.75">
      <c r="A131" s="13" t="s">
        <v>160</v>
      </c>
      <c r="B131" s="13" t="s">
        <v>162</v>
      </c>
      <c r="C131" s="18"/>
      <c r="D131" s="18" t="s">
        <v>65</v>
      </c>
      <c r="E131" s="18">
        <v>4229</v>
      </c>
      <c r="F131" s="18">
        <v>2.55</v>
      </c>
      <c r="G131" s="19">
        <v>0.085</v>
      </c>
      <c r="H131" s="19"/>
      <c r="I131" s="20">
        <f t="shared" si="1"/>
        <v>0</v>
      </c>
    </row>
    <row r="132" spans="1:9" ht="12.75">
      <c r="A132" s="13" t="s">
        <v>165</v>
      </c>
      <c r="B132" s="13" t="s">
        <v>169</v>
      </c>
      <c r="C132" s="18">
        <v>4425</v>
      </c>
      <c r="D132" s="18" t="s">
        <v>65</v>
      </c>
      <c r="E132" s="18">
        <v>1121</v>
      </c>
      <c r="F132" s="18">
        <v>0.8</v>
      </c>
      <c r="G132" s="19">
        <v>0.465</v>
      </c>
      <c r="H132" s="19">
        <v>6.9</v>
      </c>
      <c r="I132" s="20">
        <f aca="true" t="shared" si="3" ref="I132:I148">H132*28.3</f>
        <v>195.27</v>
      </c>
    </row>
    <row r="133" spans="1:9" ht="12.75">
      <c r="A133" s="13" t="s">
        <v>165</v>
      </c>
      <c r="B133" s="13" t="s">
        <v>172</v>
      </c>
      <c r="C133" s="18">
        <v>7034</v>
      </c>
      <c r="D133" s="18" t="s">
        <v>65</v>
      </c>
      <c r="E133" s="18">
        <v>1308</v>
      </c>
      <c r="F133" s="18">
        <v>1.9</v>
      </c>
      <c r="G133" s="19">
        <v>0.143</v>
      </c>
      <c r="H133" s="19">
        <v>9.5</v>
      </c>
      <c r="I133" s="20">
        <f t="shared" si="3"/>
        <v>268.85</v>
      </c>
    </row>
    <row r="134" spans="1:9" ht="12.75">
      <c r="A134" s="13" t="s">
        <v>165</v>
      </c>
      <c r="B134" s="13" t="s">
        <v>167</v>
      </c>
      <c r="C134" s="18">
        <v>5045</v>
      </c>
      <c r="D134" s="18" t="s">
        <v>65</v>
      </c>
      <c r="E134" s="18">
        <v>1498</v>
      </c>
      <c r="F134" s="18">
        <v>0.95</v>
      </c>
      <c r="G134" s="19">
        <v>0.333</v>
      </c>
      <c r="H134" s="19">
        <v>5.7</v>
      </c>
      <c r="I134" s="20">
        <f t="shared" si="3"/>
        <v>161.31</v>
      </c>
    </row>
    <row r="135" spans="1:9" ht="12.75">
      <c r="A135" s="13" t="s">
        <v>165</v>
      </c>
      <c r="B135" s="13" t="s">
        <v>168</v>
      </c>
      <c r="C135" s="18"/>
      <c r="D135" s="18" t="s">
        <v>65</v>
      </c>
      <c r="E135" s="18">
        <v>1634</v>
      </c>
      <c r="F135" s="18">
        <v>1.3</v>
      </c>
      <c r="G135" s="19">
        <v>0.27</v>
      </c>
      <c r="H135" s="19">
        <v>7.8</v>
      </c>
      <c r="I135" s="20">
        <f t="shared" si="3"/>
        <v>220.74</v>
      </c>
    </row>
    <row r="136" spans="1:9" ht="12.75">
      <c r="A136" s="13" t="s">
        <v>165</v>
      </c>
      <c r="B136" s="13" t="s">
        <v>170</v>
      </c>
      <c r="C136" s="18">
        <v>8027</v>
      </c>
      <c r="D136" s="18" t="s">
        <v>65</v>
      </c>
      <c r="E136" s="18">
        <v>1994</v>
      </c>
      <c r="F136" s="18">
        <v>1.95</v>
      </c>
      <c r="G136" s="19">
        <v>0.139</v>
      </c>
      <c r="H136" s="19">
        <v>9.5</v>
      </c>
      <c r="I136" s="20">
        <f t="shared" si="3"/>
        <v>268.85</v>
      </c>
    </row>
    <row r="137" spans="1:9" ht="12.75">
      <c r="A137" s="13" t="s">
        <v>165</v>
      </c>
      <c r="B137" s="13" t="s">
        <v>172</v>
      </c>
      <c r="C137" s="18">
        <v>8522</v>
      </c>
      <c r="D137" s="18" t="s">
        <v>65</v>
      </c>
      <c r="E137" s="18">
        <v>2015</v>
      </c>
      <c r="F137" s="18">
        <v>3.7</v>
      </c>
      <c r="G137" s="19">
        <v>0.091</v>
      </c>
      <c r="H137" s="19">
        <v>9.5</v>
      </c>
      <c r="I137" s="20">
        <f t="shared" si="3"/>
        <v>268.85</v>
      </c>
    </row>
    <row r="138" spans="1:9" ht="12.75">
      <c r="A138" s="13" t="s">
        <v>165</v>
      </c>
      <c r="B138" s="13" t="s">
        <v>167</v>
      </c>
      <c r="C138" s="18">
        <v>5045</v>
      </c>
      <c r="D138" s="18" t="s">
        <v>65</v>
      </c>
      <c r="E138" s="18">
        <v>2018</v>
      </c>
      <c r="F138" s="18">
        <v>0.82</v>
      </c>
      <c r="G138" s="19">
        <v>0.306</v>
      </c>
      <c r="H138" s="19">
        <v>5.7</v>
      </c>
      <c r="I138" s="20">
        <f t="shared" si="3"/>
        <v>161.31</v>
      </c>
    </row>
    <row r="139" spans="1:9" ht="12.75">
      <c r="A139" s="13" t="s">
        <v>165</v>
      </c>
      <c r="B139" s="13" t="s">
        <v>171</v>
      </c>
      <c r="C139" s="18">
        <v>8523</v>
      </c>
      <c r="D139" s="18" t="s">
        <v>65</v>
      </c>
      <c r="E139" s="18">
        <v>2256</v>
      </c>
      <c r="F139" s="18">
        <v>1.95</v>
      </c>
      <c r="G139" s="19">
        <v>0.077</v>
      </c>
      <c r="H139" s="19">
        <v>9.5</v>
      </c>
      <c r="I139" s="20">
        <f t="shared" si="3"/>
        <v>268.85</v>
      </c>
    </row>
    <row r="140" spans="1:9" ht="12.75">
      <c r="A140" s="13" t="s">
        <v>165</v>
      </c>
      <c r="B140" s="13" t="s">
        <v>166</v>
      </c>
      <c r="C140" s="18">
        <v>4045</v>
      </c>
      <c r="D140" s="18" t="s">
        <v>65</v>
      </c>
      <c r="E140" s="18">
        <v>2305</v>
      </c>
      <c r="F140" s="18">
        <v>0.5</v>
      </c>
      <c r="G140" s="19">
        <v>0.341</v>
      </c>
      <c r="H140" s="19">
        <v>2.5</v>
      </c>
      <c r="I140" s="20">
        <f t="shared" si="3"/>
        <v>70.75</v>
      </c>
    </row>
    <row r="141" spans="1:9" ht="12.75">
      <c r="A141" s="13" t="s">
        <v>165</v>
      </c>
      <c r="B141" s="13" t="s">
        <v>167</v>
      </c>
      <c r="C141" s="18">
        <v>6035</v>
      </c>
      <c r="D141" s="18" t="s">
        <v>65</v>
      </c>
      <c r="E141" s="18">
        <v>2801</v>
      </c>
      <c r="F141" s="18">
        <v>1.15</v>
      </c>
      <c r="G141" s="19">
        <v>0.181</v>
      </c>
      <c r="H141" s="19">
        <v>5.7</v>
      </c>
      <c r="I141" s="20">
        <f t="shared" si="3"/>
        <v>161.31</v>
      </c>
    </row>
    <row r="142" spans="1:9" ht="12.75">
      <c r="A142" s="13" t="s">
        <v>165</v>
      </c>
      <c r="B142" s="13" t="s">
        <v>167</v>
      </c>
      <c r="C142" s="18">
        <v>7520</v>
      </c>
      <c r="D142" s="18" t="s">
        <v>65</v>
      </c>
      <c r="E142" s="18">
        <v>3326</v>
      </c>
      <c r="F142" s="18">
        <v>2</v>
      </c>
      <c r="G142" s="19">
        <v>0.084</v>
      </c>
      <c r="H142" s="19">
        <v>5.7</v>
      </c>
      <c r="I142" s="20">
        <f t="shared" si="3"/>
        <v>161.31</v>
      </c>
    </row>
    <row r="143" spans="1:9" ht="12.75">
      <c r="A143" s="13" t="s">
        <v>165</v>
      </c>
      <c r="B143" s="13" t="s">
        <v>167</v>
      </c>
      <c r="C143" s="18">
        <v>7516</v>
      </c>
      <c r="D143" s="18" t="s">
        <v>65</v>
      </c>
      <c r="E143" s="18">
        <v>5974</v>
      </c>
      <c r="F143" s="18">
        <v>2.9</v>
      </c>
      <c r="G143" s="19">
        <v>0.075</v>
      </c>
      <c r="H143" s="19">
        <v>5.7</v>
      </c>
      <c r="I143" s="20">
        <f t="shared" si="3"/>
        <v>161.31</v>
      </c>
    </row>
    <row r="144" spans="1:9" ht="12.75">
      <c r="A144" s="13" t="s">
        <v>184</v>
      </c>
      <c r="B144" s="13" t="s">
        <v>185</v>
      </c>
      <c r="C144" s="18"/>
      <c r="D144" s="18" t="s">
        <v>65</v>
      </c>
      <c r="E144" s="18">
        <v>1960</v>
      </c>
      <c r="F144" s="18">
        <v>1.5</v>
      </c>
      <c r="G144" s="19">
        <v>0.11</v>
      </c>
      <c r="H144" s="19">
        <v>4.6</v>
      </c>
      <c r="I144" s="20">
        <f t="shared" si="3"/>
        <v>130.18</v>
      </c>
    </row>
    <row r="145" spans="1:9" ht="12.75">
      <c r="A145" s="13" t="s">
        <v>67</v>
      </c>
      <c r="B145" s="13" t="s">
        <v>136</v>
      </c>
      <c r="C145" s="18">
        <v>3311</v>
      </c>
      <c r="D145" s="18" t="s">
        <v>106</v>
      </c>
      <c r="E145" s="18">
        <v>750</v>
      </c>
      <c r="F145" s="18">
        <v>2.45</v>
      </c>
      <c r="G145" s="19">
        <v>0.1</v>
      </c>
      <c r="H145" s="19">
        <v>18.6</v>
      </c>
      <c r="I145" s="20">
        <f t="shared" si="3"/>
        <v>526.3800000000001</v>
      </c>
    </row>
    <row r="146" spans="1:9" ht="12.75">
      <c r="A146" s="13" t="s">
        <v>67</v>
      </c>
      <c r="B146" s="13" t="s">
        <v>137</v>
      </c>
      <c r="C146" s="18">
        <v>6334</v>
      </c>
      <c r="D146" s="18" t="s">
        <v>106</v>
      </c>
      <c r="E146" s="18">
        <v>750</v>
      </c>
      <c r="F146" s="18">
        <v>2.45</v>
      </c>
      <c r="G146" s="19">
        <v>0.1</v>
      </c>
      <c r="H146" s="19">
        <v>20.1</v>
      </c>
      <c r="I146" s="20">
        <f t="shared" si="3"/>
        <v>568.83</v>
      </c>
    </row>
    <row r="147" spans="1:9" ht="12.75">
      <c r="A147" s="13" t="s">
        <v>67</v>
      </c>
      <c r="B147" s="13" t="s">
        <v>122</v>
      </c>
      <c r="C147" s="18"/>
      <c r="D147" s="18" t="s">
        <v>106</v>
      </c>
      <c r="E147" s="18">
        <v>1318</v>
      </c>
      <c r="F147" s="18">
        <v>2</v>
      </c>
      <c r="G147" s="19">
        <v>0.108</v>
      </c>
      <c r="H147" s="19"/>
      <c r="I147" s="20">
        <f t="shared" si="3"/>
        <v>0</v>
      </c>
    </row>
    <row r="148" spans="1:9" ht="12.75">
      <c r="A148" s="13" t="s">
        <v>67</v>
      </c>
      <c r="B148" s="13" t="s">
        <v>105</v>
      </c>
      <c r="C148" s="18">
        <v>6305</v>
      </c>
      <c r="D148" s="18" t="s">
        <v>106</v>
      </c>
      <c r="E148" s="18">
        <v>1672</v>
      </c>
      <c r="F148" s="18">
        <v>2.17</v>
      </c>
      <c r="G148" s="19">
        <v>0.084</v>
      </c>
      <c r="H148" s="19">
        <v>12.5</v>
      </c>
      <c r="I148" s="20">
        <f t="shared" si="3"/>
        <v>353.75</v>
      </c>
    </row>
    <row r="149" spans="1:9" ht="12.75">
      <c r="A149" s="13" t="s">
        <v>197</v>
      </c>
      <c r="B149" s="13" t="s">
        <v>198</v>
      </c>
      <c r="C149" s="18"/>
      <c r="D149" s="18" t="s">
        <v>199</v>
      </c>
      <c r="E149" s="18">
        <v>2800</v>
      </c>
      <c r="F149" s="18"/>
      <c r="G149" s="19">
        <v>0.093</v>
      </c>
      <c r="H149" s="19"/>
      <c r="I149" s="20">
        <v>96</v>
      </c>
    </row>
    <row r="150" spans="1:9" ht="12.75">
      <c r="A150" s="13" t="s">
        <v>178</v>
      </c>
      <c r="B150" s="13" t="s">
        <v>180</v>
      </c>
      <c r="C150" s="18"/>
      <c r="D150" s="18"/>
      <c r="E150" s="18">
        <v>505</v>
      </c>
      <c r="F150" s="18">
        <v>6.5</v>
      </c>
      <c r="G150" s="19">
        <v>0.088</v>
      </c>
      <c r="H150" s="19"/>
      <c r="I150" s="20">
        <f aca="true" t="shared" si="4" ref="I150:I161">H150*28.3</f>
        <v>0</v>
      </c>
    </row>
    <row r="151" spans="1:9" ht="12.75">
      <c r="A151" s="13" t="s">
        <v>178</v>
      </c>
      <c r="B151" s="13" t="s">
        <v>179</v>
      </c>
      <c r="C151" s="18"/>
      <c r="D151" s="18"/>
      <c r="E151" s="18">
        <v>633</v>
      </c>
      <c r="F151" s="18">
        <v>2.6</v>
      </c>
      <c r="G151" s="19">
        <v>0.094</v>
      </c>
      <c r="H151" s="19">
        <v>14</v>
      </c>
      <c r="I151" s="20">
        <f t="shared" si="4"/>
        <v>396.2</v>
      </c>
    </row>
    <row r="152" spans="1:9" ht="12.75">
      <c r="A152" s="13" t="s">
        <v>178</v>
      </c>
      <c r="B152" s="13" t="s">
        <v>183</v>
      </c>
      <c r="C152" s="18"/>
      <c r="D152" s="18"/>
      <c r="E152" s="18">
        <v>679</v>
      </c>
      <c r="F152" s="18">
        <v>3.8</v>
      </c>
      <c r="G152" s="19">
        <v>0.11</v>
      </c>
      <c r="H152" s="19">
        <v>14.2</v>
      </c>
      <c r="I152" s="20">
        <f t="shared" si="4"/>
        <v>401.86</v>
      </c>
    </row>
    <row r="153" spans="1:9" ht="12.75">
      <c r="A153" s="13" t="s">
        <v>178</v>
      </c>
      <c r="B153" s="13" t="s">
        <v>182</v>
      </c>
      <c r="C153" s="18"/>
      <c r="D153" s="18"/>
      <c r="E153" s="18">
        <v>971</v>
      </c>
      <c r="F153" s="18">
        <v>3.8</v>
      </c>
      <c r="G153" s="19">
        <v>0.062</v>
      </c>
      <c r="H153" s="19">
        <v>14.7</v>
      </c>
      <c r="I153" s="20">
        <f t="shared" si="4"/>
        <v>416.01</v>
      </c>
    </row>
    <row r="154" spans="1:9" ht="12.75">
      <c r="A154" s="13" t="s">
        <v>178</v>
      </c>
      <c r="B154" s="13" t="s">
        <v>181</v>
      </c>
      <c r="C154" s="18"/>
      <c r="D154" s="18"/>
      <c r="E154" s="18">
        <v>1311</v>
      </c>
      <c r="F154" s="18">
        <v>5.2</v>
      </c>
      <c r="G154" s="19">
        <v>0.039</v>
      </c>
      <c r="H154" s="19">
        <v>14</v>
      </c>
      <c r="I154" s="20">
        <f t="shared" si="4"/>
        <v>396.2</v>
      </c>
    </row>
    <row r="155" spans="1:9" ht="12.75">
      <c r="A155" s="13" t="s">
        <v>186</v>
      </c>
      <c r="B155" s="13" t="s">
        <v>195</v>
      </c>
      <c r="C155" s="18"/>
      <c r="D155" s="18"/>
      <c r="E155" s="18">
        <v>591</v>
      </c>
      <c r="F155" s="18">
        <v>4.6</v>
      </c>
      <c r="G155" s="19">
        <v>0.031</v>
      </c>
      <c r="H155" s="19">
        <v>24.5</v>
      </c>
      <c r="I155" s="20">
        <f t="shared" si="4"/>
        <v>693.35</v>
      </c>
    </row>
    <row r="156" spans="1:9" ht="12.75">
      <c r="A156" s="13" t="s">
        <v>186</v>
      </c>
      <c r="B156" s="13" t="s">
        <v>193</v>
      </c>
      <c r="C156" s="18"/>
      <c r="D156" s="18"/>
      <c r="E156" s="18">
        <v>606</v>
      </c>
      <c r="F156" s="18">
        <v>2.3</v>
      </c>
      <c r="G156" s="19">
        <v>0.184</v>
      </c>
      <c r="H156" s="19">
        <v>15.6</v>
      </c>
      <c r="I156" s="20">
        <f t="shared" si="4"/>
        <v>441.48</v>
      </c>
    </row>
    <row r="157" spans="1:9" ht="12.75">
      <c r="A157" s="13" t="s">
        <v>186</v>
      </c>
      <c r="B157" s="13" t="s">
        <v>196</v>
      </c>
      <c r="C157" s="18"/>
      <c r="D157" s="18"/>
      <c r="E157" s="18">
        <v>620</v>
      </c>
      <c r="F157" s="18">
        <v>0.9</v>
      </c>
      <c r="G157" s="19">
        <v>0.043</v>
      </c>
      <c r="H157" s="19">
        <v>8.8</v>
      </c>
      <c r="I157" s="20">
        <f t="shared" si="4"/>
        <v>249.04000000000002</v>
      </c>
    </row>
    <row r="158" spans="1:9" ht="12.75">
      <c r="A158" s="13" t="s">
        <v>186</v>
      </c>
      <c r="B158" s="13" t="s">
        <v>194</v>
      </c>
      <c r="C158" s="18"/>
      <c r="D158" s="18"/>
      <c r="E158" s="18">
        <v>627</v>
      </c>
      <c r="F158" s="18">
        <v>3.6</v>
      </c>
      <c r="G158" s="19">
        <v>0.035</v>
      </c>
      <c r="H158" s="19">
        <v>20.6</v>
      </c>
      <c r="I158" s="20">
        <f t="shared" si="4"/>
        <v>582.98</v>
      </c>
    </row>
    <row r="159" spans="1:9" ht="12.75">
      <c r="A159" s="13" t="s">
        <v>186</v>
      </c>
      <c r="B159" s="13" t="s">
        <v>191</v>
      </c>
      <c r="C159" s="18"/>
      <c r="D159" s="18"/>
      <c r="E159" s="18">
        <v>715</v>
      </c>
      <c r="F159" s="18">
        <v>5.02</v>
      </c>
      <c r="G159" s="19">
        <v>0.132</v>
      </c>
      <c r="H159" s="19">
        <v>8.5</v>
      </c>
      <c r="I159" s="20">
        <f t="shared" si="4"/>
        <v>240.55</v>
      </c>
    </row>
    <row r="160" spans="1:9" ht="12.75">
      <c r="A160" s="13" t="s">
        <v>186</v>
      </c>
      <c r="B160" s="13" t="s">
        <v>190</v>
      </c>
      <c r="C160" s="18"/>
      <c r="D160" s="18"/>
      <c r="E160" s="18">
        <v>817</v>
      </c>
      <c r="F160" s="18">
        <v>5.91</v>
      </c>
      <c r="G160" s="19">
        <v>0.104</v>
      </c>
      <c r="H160" s="19">
        <v>8.5</v>
      </c>
      <c r="I160" s="20">
        <f t="shared" si="4"/>
        <v>240.55</v>
      </c>
    </row>
    <row r="161" spans="1:9" ht="12.75">
      <c r="A161" s="13" t="s">
        <v>186</v>
      </c>
      <c r="B161" s="13" t="s">
        <v>189</v>
      </c>
      <c r="C161" s="18"/>
      <c r="D161" s="18"/>
      <c r="E161" s="18">
        <v>949</v>
      </c>
      <c r="F161" s="18">
        <v>7.1</v>
      </c>
      <c r="G161" s="19">
        <v>0.08</v>
      </c>
      <c r="H161" s="19">
        <v>8.5</v>
      </c>
      <c r="I161" s="20">
        <f t="shared" si="4"/>
        <v>240.55</v>
      </c>
    </row>
    <row r="162" spans="1:9" ht="12.75">
      <c r="A162" s="13" t="s">
        <v>186</v>
      </c>
      <c r="B162" s="13" t="s">
        <v>192</v>
      </c>
      <c r="C162" s="18"/>
      <c r="D162" s="18"/>
      <c r="E162" s="18">
        <v>1085</v>
      </c>
      <c r="F162" s="18">
        <v>1.8</v>
      </c>
      <c r="G162" s="19">
        <v>0.037</v>
      </c>
      <c r="H162" s="19"/>
      <c r="I162" s="20">
        <v>280</v>
      </c>
    </row>
    <row r="163" spans="1:9" ht="12.75">
      <c r="A163" s="13" t="s">
        <v>186</v>
      </c>
      <c r="B163" s="13" t="s">
        <v>188</v>
      </c>
      <c r="C163" s="18"/>
      <c r="D163" s="18"/>
      <c r="E163" s="18">
        <v>1129</v>
      </c>
      <c r="F163" s="18">
        <v>8.78</v>
      </c>
      <c r="G163" s="19">
        <v>0.059</v>
      </c>
      <c r="H163" s="19">
        <v>8.5</v>
      </c>
      <c r="I163" s="20">
        <f>H163*28.3</f>
        <v>240.55</v>
      </c>
    </row>
    <row r="164" spans="1:9" ht="12.75">
      <c r="A164" s="13" t="s">
        <v>186</v>
      </c>
      <c r="B164" s="13" t="s">
        <v>187</v>
      </c>
      <c r="C164" s="18"/>
      <c r="D164" s="18"/>
      <c r="E164" s="18">
        <v>1386</v>
      </c>
      <c r="F164" s="18">
        <v>11.29</v>
      </c>
      <c r="G164" s="19">
        <v>0.041</v>
      </c>
      <c r="H164" s="19">
        <v>8.5</v>
      </c>
      <c r="I164" s="16">
        <f>H164*28.3</f>
        <v>240.55</v>
      </c>
    </row>
  </sheetData>
  <autoFilter ref="I1:I152"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&amp;C&amp;"Arial,Gras"&amp;12Caractéristiques moteurs</oddHeader>
    <oddFooter>&amp;L&amp;F&amp;C&amp;P/&amp;N&amp;R&amp;D&amp;T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E27" sqref="E27"/>
    </sheetView>
  </sheetViews>
  <sheetFormatPr defaultColWidth="11.421875" defaultRowHeight="12.75"/>
  <cols>
    <col min="1" max="1" width="19.7109375" style="0" customWidth="1"/>
    <col min="2" max="2" width="20.140625" style="0" customWidth="1"/>
    <col min="3" max="3" width="19.421875" style="14" customWidth="1"/>
    <col min="8" max="8" width="7.421875" style="0" customWidth="1"/>
  </cols>
  <sheetData>
    <row r="1" spans="1:8" ht="12.75">
      <c r="A1" s="195" t="s">
        <v>251</v>
      </c>
      <c r="B1" s="195"/>
      <c r="C1" s="195"/>
      <c r="D1" s="195"/>
      <c r="E1" s="195"/>
      <c r="F1" s="195"/>
      <c r="G1" s="195"/>
      <c r="H1" s="195"/>
    </row>
    <row r="2" spans="1:8" ht="12.75">
      <c r="A2" s="13" t="s">
        <v>28</v>
      </c>
      <c r="B2" s="13" t="s">
        <v>29</v>
      </c>
      <c r="C2" s="18" t="s">
        <v>30</v>
      </c>
      <c r="D2" s="18" t="s">
        <v>31</v>
      </c>
      <c r="E2" s="18" t="s">
        <v>0</v>
      </c>
      <c r="F2" s="18" t="s">
        <v>2</v>
      </c>
      <c r="G2" s="19" t="s">
        <v>1</v>
      </c>
      <c r="H2" s="20" t="s">
        <v>32</v>
      </c>
    </row>
    <row r="3" spans="1:8" ht="12.75">
      <c r="A3" s="13"/>
      <c r="B3" s="13"/>
      <c r="C3" s="18"/>
      <c r="D3" s="18"/>
      <c r="E3" s="18" t="s">
        <v>33</v>
      </c>
      <c r="F3" s="18" t="s">
        <v>34</v>
      </c>
      <c r="G3" s="19" t="s">
        <v>6</v>
      </c>
      <c r="H3" s="21" t="s">
        <v>35</v>
      </c>
    </row>
    <row r="4" spans="1:8" ht="12.75">
      <c r="A4" s="18" t="s">
        <v>221</v>
      </c>
      <c r="B4" s="18" t="s">
        <v>222</v>
      </c>
      <c r="C4" s="18"/>
      <c r="D4" s="18" t="s">
        <v>38</v>
      </c>
      <c r="E4" s="18">
        <v>1630</v>
      </c>
      <c r="F4" s="18">
        <v>1.2</v>
      </c>
      <c r="G4" s="18">
        <v>0.038</v>
      </c>
      <c r="H4" s="22">
        <v>170</v>
      </c>
    </row>
    <row r="5" spans="1:8" ht="12.75">
      <c r="A5" s="18"/>
      <c r="B5" s="18"/>
      <c r="C5" s="18"/>
      <c r="D5" s="18"/>
      <c r="E5" s="18"/>
      <c r="F5" s="18"/>
      <c r="G5" s="18"/>
      <c r="H5" s="22"/>
    </row>
    <row r="7" spans="1:8" ht="12.75">
      <c r="A7" s="195" t="s">
        <v>250</v>
      </c>
      <c r="B7" s="195"/>
      <c r="C7" s="195"/>
      <c r="D7" s="195"/>
      <c r="E7" s="195"/>
      <c r="F7" s="195"/>
      <c r="G7" s="195"/>
      <c r="H7" s="195"/>
    </row>
    <row r="8" spans="1:8" ht="12.75">
      <c r="A8" s="18" t="s">
        <v>249</v>
      </c>
      <c r="B8" s="194" t="s">
        <v>252</v>
      </c>
      <c r="C8" s="18" t="s">
        <v>224</v>
      </c>
      <c r="D8" s="18" t="s">
        <v>38</v>
      </c>
      <c r="E8" s="18">
        <v>2865</v>
      </c>
      <c r="F8" s="13" t="s">
        <v>225</v>
      </c>
      <c r="G8" s="13" t="s">
        <v>226</v>
      </c>
      <c r="H8" s="13">
        <v>44</v>
      </c>
    </row>
    <row r="9" spans="1:8" ht="12.75">
      <c r="A9" s="18" t="s">
        <v>249</v>
      </c>
      <c r="B9" s="194"/>
      <c r="C9" s="18" t="s">
        <v>227</v>
      </c>
      <c r="D9" s="18" t="s">
        <v>38</v>
      </c>
      <c r="E9" s="18">
        <v>3900</v>
      </c>
      <c r="F9" s="13" t="s">
        <v>228</v>
      </c>
      <c r="G9" s="13" t="s">
        <v>229</v>
      </c>
      <c r="H9" s="13">
        <v>44</v>
      </c>
    </row>
    <row r="10" spans="1:8" ht="12.75">
      <c r="A10" s="18" t="s">
        <v>249</v>
      </c>
      <c r="B10" s="194"/>
      <c r="C10" s="18" t="s">
        <v>230</v>
      </c>
      <c r="D10" s="18" t="s">
        <v>38</v>
      </c>
      <c r="E10" s="18">
        <v>4980</v>
      </c>
      <c r="F10" s="13" t="s">
        <v>231</v>
      </c>
      <c r="G10" s="13" t="s">
        <v>232</v>
      </c>
      <c r="H10" s="13">
        <v>44</v>
      </c>
    </row>
    <row r="11" spans="1:8" ht="12.75">
      <c r="A11" s="18" t="s">
        <v>249</v>
      </c>
      <c r="B11" s="194"/>
      <c r="C11" s="18" t="s">
        <v>233</v>
      </c>
      <c r="D11" s="18" t="s">
        <v>38</v>
      </c>
      <c r="E11" s="18">
        <v>2500</v>
      </c>
      <c r="F11" s="13" t="s">
        <v>228</v>
      </c>
      <c r="G11" s="13" t="s">
        <v>234</v>
      </c>
      <c r="H11" s="13">
        <v>58</v>
      </c>
    </row>
    <row r="12" spans="1:8" ht="12.75">
      <c r="A12" s="18" t="s">
        <v>249</v>
      </c>
      <c r="B12" s="194"/>
      <c r="C12" s="18" t="s">
        <v>235</v>
      </c>
      <c r="D12" s="18" t="s">
        <v>38</v>
      </c>
      <c r="E12" s="18">
        <v>3250</v>
      </c>
      <c r="F12" s="13" t="s">
        <v>236</v>
      </c>
      <c r="G12" s="13" t="s">
        <v>237</v>
      </c>
      <c r="H12" s="13">
        <v>58</v>
      </c>
    </row>
    <row r="13" spans="1:8" ht="12.75">
      <c r="A13" s="18" t="s">
        <v>249</v>
      </c>
      <c r="B13" s="194"/>
      <c r="C13" s="18" t="s">
        <v>238</v>
      </c>
      <c r="D13" s="18" t="s">
        <v>38</v>
      </c>
      <c r="E13" s="18">
        <v>4630</v>
      </c>
      <c r="F13" s="13" t="s">
        <v>239</v>
      </c>
      <c r="G13" s="13" t="s">
        <v>240</v>
      </c>
      <c r="H13" s="13">
        <v>58</v>
      </c>
    </row>
    <row r="14" spans="1:8" ht="12.75">
      <c r="A14" s="18" t="s">
        <v>249</v>
      </c>
      <c r="B14" s="194"/>
      <c r="C14" s="18" t="s">
        <v>241</v>
      </c>
      <c r="D14" s="18" t="s">
        <v>38</v>
      </c>
      <c r="E14" s="18">
        <v>2230</v>
      </c>
      <c r="F14" s="13" t="s">
        <v>242</v>
      </c>
      <c r="G14" s="13" t="s">
        <v>243</v>
      </c>
      <c r="H14" s="13">
        <v>72</v>
      </c>
    </row>
    <row r="15" spans="1:8" ht="12.75">
      <c r="A15" s="18" t="s">
        <v>249</v>
      </c>
      <c r="B15" s="194"/>
      <c r="C15" s="18" t="s">
        <v>244</v>
      </c>
      <c r="D15" s="18" t="s">
        <v>38</v>
      </c>
      <c r="E15" s="18">
        <v>3170</v>
      </c>
      <c r="F15" s="13" t="s">
        <v>245</v>
      </c>
      <c r="G15" s="13" t="s">
        <v>253</v>
      </c>
      <c r="H15" s="13">
        <v>72</v>
      </c>
    </row>
    <row r="16" spans="1:8" ht="12.75">
      <c r="A16" s="18" t="s">
        <v>249</v>
      </c>
      <c r="B16" s="194"/>
      <c r="C16" s="18" t="s">
        <v>246</v>
      </c>
      <c r="D16" s="18" t="s">
        <v>38</v>
      </c>
      <c r="E16" s="18">
        <v>3920</v>
      </c>
      <c r="F16" s="13" t="s">
        <v>247</v>
      </c>
      <c r="G16" s="13" t="s">
        <v>248</v>
      </c>
      <c r="H16" s="13">
        <v>72</v>
      </c>
    </row>
    <row r="17" ht="12.75">
      <c r="A17" s="14"/>
    </row>
    <row r="18" spans="1:8" ht="12.75">
      <c r="A18" s="18" t="s">
        <v>223</v>
      </c>
      <c r="B18" s="191" t="s">
        <v>38</v>
      </c>
      <c r="C18" s="18" t="s">
        <v>205</v>
      </c>
      <c r="D18" s="18">
        <v>8</v>
      </c>
      <c r="E18" s="18">
        <v>2400</v>
      </c>
      <c r="F18" s="18">
        <v>1.1</v>
      </c>
      <c r="G18" s="18">
        <v>55</v>
      </c>
      <c r="H18" s="18">
        <v>100</v>
      </c>
    </row>
    <row r="19" spans="1:8" ht="12.75">
      <c r="A19" s="18" t="s">
        <v>223</v>
      </c>
      <c r="B19" s="192"/>
      <c r="C19" s="18" t="s">
        <v>206</v>
      </c>
      <c r="D19" s="18">
        <v>10</v>
      </c>
      <c r="E19" s="18">
        <v>1980</v>
      </c>
      <c r="F19" s="18">
        <v>0.99</v>
      </c>
      <c r="G19" s="18">
        <v>82</v>
      </c>
      <c r="H19" s="18">
        <v>100</v>
      </c>
    </row>
    <row r="20" spans="1:8" ht="12.75">
      <c r="A20" s="18" t="s">
        <v>223</v>
      </c>
      <c r="B20" s="192"/>
      <c r="C20" s="18" t="s">
        <v>207</v>
      </c>
      <c r="D20" s="18">
        <v>10</v>
      </c>
      <c r="E20" s="18" t="s">
        <v>216</v>
      </c>
      <c r="F20" s="18">
        <v>0.69</v>
      </c>
      <c r="G20" s="18">
        <v>145</v>
      </c>
      <c r="H20" s="18">
        <v>100</v>
      </c>
    </row>
    <row r="21" spans="1:8" ht="12.75">
      <c r="A21" s="18" t="s">
        <v>223</v>
      </c>
      <c r="B21" s="192"/>
      <c r="C21" s="18" t="s">
        <v>208</v>
      </c>
      <c r="D21" s="18">
        <v>10</v>
      </c>
      <c r="E21" s="18" t="s">
        <v>216</v>
      </c>
      <c r="F21" s="18">
        <v>0.53</v>
      </c>
      <c r="G21" s="18">
        <v>220</v>
      </c>
      <c r="H21" s="18">
        <v>100</v>
      </c>
    </row>
    <row r="22" spans="1:8" ht="12.75">
      <c r="A22" s="18" t="s">
        <v>223</v>
      </c>
      <c r="B22" s="192"/>
      <c r="C22" s="18" t="s">
        <v>209</v>
      </c>
      <c r="D22" s="18">
        <v>10</v>
      </c>
      <c r="E22" s="18">
        <v>2875</v>
      </c>
      <c r="F22" s="18">
        <v>3.37</v>
      </c>
      <c r="G22" s="18">
        <v>12</v>
      </c>
      <c r="H22" s="18">
        <v>165</v>
      </c>
    </row>
    <row r="23" spans="1:8" ht="12.75">
      <c r="A23" s="18" t="s">
        <v>223</v>
      </c>
      <c r="B23" s="192"/>
      <c r="C23" s="18" t="s">
        <v>210</v>
      </c>
      <c r="D23" s="18">
        <v>10</v>
      </c>
      <c r="E23" s="18">
        <v>1850</v>
      </c>
      <c r="F23" s="18">
        <v>1.76</v>
      </c>
      <c r="G23" s="18">
        <v>27</v>
      </c>
      <c r="H23" s="18">
        <v>165</v>
      </c>
    </row>
    <row r="24" spans="1:8" ht="12.75">
      <c r="A24" s="18" t="s">
        <v>223</v>
      </c>
      <c r="B24" s="192"/>
      <c r="C24" s="18" t="s">
        <v>211</v>
      </c>
      <c r="D24" s="18">
        <v>10</v>
      </c>
      <c r="E24" s="18">
        <v>1480</v>
      </c>
      <c r="F24" s="18">
        <v>1.2</v>
      </c>
      <c r="G24" s="18">
        <v>47</v>
      </c>
      <c r="H24" s="18">
        <v>165</v>
      </c>
    </row>
    <row r="25" spans="1:8" ht="12.75">
      <c r="A25" s="18" t="s">
        <v>223</v>
      </c>
      <c r="B25" s="192"/>
      <c r="C25" s="18" t="s">
        <v>212</v>
      </c>
      <c r="D25" s="18">
        <v>10</v>
      </c>
      <c r="E25" s="18">
        <v>1770</v>
      </c>
      <c r="F25" s="18">
        <v>2.6</v>
      </c>
      <c r="G25" s="18">
        <v>14</v>
      </c>
      <c r="H25" s="18">
        <v>224</v>
      </c>
    </row>
    <row r="26" spans="1:8" ht="12.75">
      <c r="A26" s="18" t="s">
        <v>223</v>
      </c>
      <c r="B26" s="192"/>
      <c r="C26" s="18" t="s">
        <v>213</v>
      </c>
      <c r="D26" s="18">
        <v>10</v>
      </c>
      <c r="E26" s="18">
        <v>1270</v>
      </c>
      <c r="F26" s="18">
        <v>1.46</v>
      </c>
      <c r="G26" s="18">
        <v>32</v>
      </c>
      <c r="H26" s="18">
        <v>224</v>
      </c>
    </row>
    <row r="27" spans="1:8" ht="12.75">
      <c r="A27" s="18" t="s">
        <v>223</v>
      </c>
      <c r="B27" s="192"/>
      <c r="C27" s="18" t="s">
        <v>214</v>
      </c>
      <c r="D27" s="18">
        <v>10</v>
      </c>
      <c r="E27" s="18">
        <v>940</v>
      </c>
      <c r="F27" s="18">
        <v>1</v>
      </c>
      <c r="G27" s="18">
        <v>58</v>
      </c>
      <c r="H27" s="18">
        <v>224</v>
      </c>
    </row>
    <row r="28" spans="1:8" ht="12.75">
      <c r="A28" s="18" t="s">
        <v>223</v>
      </c>
      <c r="B28" s="193"/>
      <c r="C28" s="18" t="s">
        <v>215</v>
      </c>
      <c r="D28" s="18">
        <v>10</v>
      </c>
      <c r="E28" s="18" t="s">
        <v>216</v>
      </c>
      <c r="F28" s="18">
        <v>0.95</v>
      </c>
      <c r="G28" s="18">
        <v>44</v>
      </c>
      <c r="H28" s="18">
        <v>270</v>
      </c>
    </row>
  </sheetData>
  <mergeCells count="4">
    <mergeCell ref="B18:B28"/>
    <mergeCell ref="B8:B16"/>
    <mergeCell ref="A7:H7"/>
    <mergeCell ref="A1:H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D19" sqref="D19"/>
    </sheetView>
  </sheetViews>
  <sheetFormatPr defaultColWidth="11.421875" defaultRowHeight="12.75"/>
  <cols>
    <col min="1" max="1" width="19.140625" style="0" customWidth="1"/>
    <col min="2" max="2" width="7.57421875" style="0" customWidth="1"/>
    <col min="3" max="6" width="11.421875" style="14" customWidth="1"/>
  </cols>
  <sheetData>
    <row r="1" spans="1:7" ht="12.75">
      <c r="A1" t="s">
        <v>200</v>
      </c>
      <c r="B1" s="14" t="s">
        <v>201</v>
      </c>
      <c r="C1" s="14" t="s">
        <v>217</v>
      </c>
      <c r="D1" s="14" t="s">
        <v>202</v>
      </c>
      <c r="E1" s="14" t="s">
        <v>203</v>
      </c>
      <c r="F1" s="14" t="s">
        <v>204</v>
      </c>
      <c r="G1" s="14" t="s">
        <v>218</v>
      </c>
    </row>
    <row r="2" ht="12.75">
      <c r="B2" s="14"/>
    </row>
    <row r="3" spans="1:6" ht="12.75">
      <c r="A3" t="s">
        <v>205</v>
      </c>
      <c r="B3" s="14">
        <v>8</v>
      </c>
      <c r="C3" s="14">
        <v>2400</v>
      </c>
      <c r="D3" s="14">
        <v>1.1</v>
      </c>
      <c r="E3" s="14">
        <v>55</v>
      </c>
      <c r="F3" s="14">
        <v>100</v>
      </c>
    </row>
    <row r="4" spans="1:6" ht="12.75">
      <c r="A4" t="s">
        <v>206</v>
      </c>
      <c r="B4" s="14">
        <v>10</v>
      </c>
      <c r="C4" s="14">
        <v>1980</v>
      </c>
      <c r="D4" s="14">
        <v>0.99</v>
      </c>
      <c r="E4" s="14">
        <v>82</v>
      </c>
      <c r="F4" s="14">
        <v>100</v>
      </c>
    </row>
    <row r="5" spans="1:6" ht="12.75">
      <c r="A5" t="s">
        <v>207</v>
      </c>
      <c r="B5" s="14">
        <v>10</v>
      </c>
      <c r="C5" s="14" t="s">
        <v>216</v>
      </c>
      <c r="D5" s="14">
        <v>0.69</v>
      </c>
      <c r="E5" s="14">
        <v>145</v>
      </c>
      <c r="F5" s="14">
        <v>100</v>
      </c>
    </row>
    <row r="6" spans="1:6" ht="12.75">
      <c r="A6" t="s">
        <v>208</v>
      </c>
      <c r="B6" s="14">
        <v>10</v>
      </c>
      <c r="C6" s="14" t="s">
        <v>216</v>
      </c>
      <c r="D6" s="14">
        <v>0.53</v>
      </c>
      <c r="E6" s="14">
        <v>220</v>
      </c>
      <c r="F6" s="14">
        <v>100</v>
      </c>
    </row>
    <row r="7" spans="1:6" ht="12.75">
      <c r="A7" t="s">
        <v>209</v>
      </c>
      <c r="B7" s="14">
        <v>10</v>
      </c>
      <c r="C7" s="14">
        <v>2875</v>
      </c>
      <c r="D7" s="14">
        <v>3.37</v>
      </c>
      <c r="E7" s="14">
        <v>12</v>
      </c>
      <c r="F7" s="14">
        <v>165</v>
      </c>
    </row>
    <row r="8" spans="1:6" ht="12.75">
      <c r="A8" t="s">
        <v>210</v>
      </c>
      <c r="B8" s="14">
        <v>10</v>
      </c>
      <c r="C8" s="14">
        <v>1850</v>
      </c>
      <c r="D8" s="14">
        <v>1.76</v>
      </c>
      <c r="E8" s="14">
        <v>27</v>
      </c>
      <c r="F8" s="14">
        <v>165</v>
      </c>
    </row>
    <row r="9" spans="1:6" ht="12.75">
      <c r="A9" t="s">
        <v>211</v>
      </c>
      <c r="B9" s="14">
        <v>10</v>
      </c>
      <c r="C9" s="14">
        <v>1480</v>
      </c>
      <c r="D9" s="14">
        <v>1.2</v>
      </c>
      <c r="E9" s="14">
        <v>47</v>
      </c>
      <c r="F9" s="14">
        <v>165</v>
      </c>
    </row>
    <row r="10" spans="1:6" ht="12.75">
      <c r="A10" t="s">
        <v>212</v>
      </c>
      <c r="B10" s="14">
        <v>10</v>
      </c>
      <c r="C10" s="14">
        <v>1770</v>
      </c>
      <c r="D10" s="14">
        <v>2.6</v>
      </c>
      <c r="E10" s="14">
        <v>14</v>
      </c>
      <c r="F10" s="14">
        <v>224</v>
      </c>
    </row>
    <row r="11" spans="1:7" ht="12.75">
      <c r="A11" t="s">
        <v>213</v>
      </c>
      <c r="B11" s="14">
        <v>10</v>
      </c>
      <c r="C11" s="14">
        <v>1270</v>
      </c>
      <c r="D11" s="14">
        <v>1.46</v>
      </c>
      <c r="E11" s="14">
        <v>32</v>
      </c>
      <c r="F11" s="14">
        <v>224</v>
      </c>
      <c r="G11">
        <v>70</v>
      </c>
    </row>
    <row r="12" spans="1:7" ht="12.75">
      <c r="A12" t="s">
        <v>214</v>
      </c>
      <c r="B12" s="14">
        <v>10</v>
      </c>
      <c r="C12" s="14">
        <v>940</v>
      </c>
      <c r="D12" s="14">
        <v>1</v>
      </c>
      <c r="E12" s="14">
        <v>58</v>
      </c>
      <c r="F12" s="14">
        <v>224</v>
      </c>
      <c r="G12">
        <v>50</v>
      </c>
    </row>
    <row r="13" spans="1:6" ht="12.75">
      <c r="A13" t="s">
        <v>215</v>
      </c>
      <c r="B13" s="14">
        <v>10</v>
      </c>
      <c r="C13" s="14" t="s">
        <v>216</v>
      </c>
      <c r="D13" s="14">
        <v>0.95</v>
      </c>
      <c r="E13" s="14">
        <v>44</v>
      </c>
      <c r="F13" s="14">
        <v>270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305"/>
  <sheetViews>
    <sheetView workbookViewId="0" topLeftCell="A66">
      <selection activeCell="K66" sqref="K66"/>
    </sheetView>
  </sheetViews>
  <sheetFormatPr defaultColWidth="11.421875" defaultRowHeight="12.75"/>
  <sheetData>
    <row r="2" ht="12.75">
      <c r="A2" t="s">
        <v>398</v>
      </c>
    </row>
    <row r="4" ht="12.75">
      <c r="A4" t="s">
        <v>399</v>
      </c>
    </row>
    <row r="5" ht="12.75">
      <c r="A5" t="s">
        <v>400</v>
      </c>
    </row>
    <row r="6" ht="12.75">
      <c r="A6" t="s">
        <v>401</v>
      </c>
    </row>
    <row r="8" ht="12.75">
      <c r="A8" t="s">
        <v>402</v>
      </c>
    </row>
    <row r="9" ht="12.75">
      <c r="A9" t="s">
        <v>403</v>
      </c>
    </row>
    <row r="11" ht="12.75">
      <c r="A11" t="s">
        <v>404</v>
      </c>
    </row>
    <row r="12" ht="12.75">
      <c r="A12" t="s">
        <v>405</v>
      </c>
    </row>
    <row r="13" ht="12.75">
      <c r="A13" t="s">
        <v>406</v>
      </c>
    </row>
    <row r="14" ht="12.75">
      <c r="A14" t="s">
        <v>407</v>
      </c>
    </row>
    <row r="15" ht="12.75">
      <c r="A15" t="s">
        <v>408</v>
      </c>
    </row>
    <row r="16" ht="12.75">
      <c r="A16" t="s">
        <v>409</v>
      </c>
    </row>
    <row r="17" ht="12.75">
      <c r="A17" t="s">
        <v>410</v>
      </c>
    </row>
    <row r="18" ht="12.75">
      <c r="A18">
        <v>3</v>
      </c>
    </row>
    <row r="19" ht="12.75">
      <c r="A19" t="s">
        <v>411</v>
      </c>
    </row>
    <row r="20" ht="12.75">
      <c r="A20" t="s">
        <v>412</v>
      </c>
    </row>
    <row r="21" ht="12.75">
      <c r="A21" t="s">
        <v>413</v>
      </c>
    </row>
    <row r="22" ht="12.75">
      <c r="A22" t="s">
        <v>414</v>
      </c>
    </row>
    <row r="23" ht="12.75">
      <c r="A23" t="s">
        <v>415</v>
      </c>
    </row>
    <row r="24" ht="12.75">
      <c r="A24" t="s">
        <v>416</v>
      </c>
    </row>
    <row r="25" ht="12.75">
      <c r="A25" t="s">
        <v>417</v>
      </c>
    </row>
    <row r="26" ht="12.75">
      <c r="A26" s="184">
        <v>0.82</v>
      </c>
    </row>
    <row r="27" ht="12.75">
      <c r="A27" t="s">
        <v>418</v>
      </c>
    </row>
    <row r="28" ht="12.75">
      <c r="A28" t="s">
        <v>419</v>
      </c>
    </row>
    <row r="29" ht="12.75">
      <c r="A29" t="s">
        <v>420</v>
      </c>
    </row>
    <row r="30" ht="12.75">
      <c r="A30" t="s">
        <v>421</v>
      </c>
    </row>
    <row r="31" ht="12.75">
      <c r="A31" t="s">
        <v>422</v>
      </c>
    </row>
    <row r="32" ht="12.75">
      <c r="A32" t="s">
        <v>423</v>
      </c>
    </row>
    <row r="33" ht="12.75">
      <c r="A33" t="s">
        <v>424</v>
      </c>
    </row>
    <row r="34" ht="12.75">
      <c r="A34" t="s">
        <v>425</v>
      </c>
    </row>
    <row r="37" ht="12.75">
      <c r="A37" t="s">
        <v>426</v>
      </c>
    </row>
    <row r="38" ht="12.75">
      <c r="A38" t="s">
        <v>403</v>
      </c>
    </row>
    <row r="40" ht="12.75">
      <c r="A40" t="s">
        <v>404</v>
      </c>
    </row>
    <row r="41" ht="12.75">
      <c r="A41" t="s">
        <v>427</v>
      </c>
    </row>
    <row r="42" ht="12.75">
      <c r="A42" t="s">
        <v>406</v>
      </c>
    </row>
    <row r="43" ht="12.75">
      <c r="A43" t="s">
        <v>428</v>
      </c>
    </row>
    <row r="44" ht="12.75">
      <c r="A44" t="s">
        <v>408</v>
      </c>
    </row>
    <row r="45" ht="12.75">
      <c r="A45" t="s">
        <v>409</v>
      </c>
    </row>
    <row r="46" ht="12.75">
      <c r="A46" t="s">
        <v>410</v>
      </c>
    </row>
    <row r="47" ht="12.75">
      <c r="A47">
        <v>4</v>
      </c>
    </row>
    <row r="48" ht="12.75">
      <c r="A48" t="s">
        <v>411</v>
      </c>
    </row>
    <row r="49" ht="12.75">
      <c r="A49" t="s">
        <v>429</v>
      </c>
    </row>
    <row r="50" ht="12.75">
      <c r="A50" t="s">
        <v>413</v>
      </c>
    </row>
    <row r="51" ht="12.75">
      <c r="A51" t="s">
        <v>430</v>
      </c>
    </row>
    <row r="52" ht="12.75">
      <c r="A52" t="s">
        <v>415</v>
      </c>
    </row>
    <row r="53" ht="12.75">
      <c r="A53" t="s">
        <v>431</v>
      </c>
    </row>
    <row r="54" ht="12.75">
      <c r="A54" t="s">
        <v>417</v>
      </c>
    </row>
    <row r="55" ht="12.75">
      <c r="A55" s="184">
        <v>0.81</v>
      </c>
    </row>
    <row r="56" ht="12.75">
      <c r="A56" t="s">
        <v>418</v>
      </c>
    </row>
    <row r="57" ht="12.75">
      <c r="A57" t="s">
        <v>432</v>
      </c>
    </row>
    <row r="58" ht="12.75">
      <c r="A58" t="s">
        <v>422</v>
      </c>
    </row>
    <row r="59" ht="12.75">
      <c r="A59" t="s">
        <v>433</v>
      </c>
    </row>
    <row r="60" ht="12.75">
      <c r="A60" t="s">
        <v>434</v>
      </c>
    </row>
    <row r="61" ht="12.75">
      <c r="A61" t="s">
        <v>435</v>
      </c>
    </row>
    <row r="62" ht="12.75">
      <c r="A62" t="s">
        <v>424</v>
      </c>
    </row>
    <row r="63" ht="12.75">
      <c r="A63" t="s">
        <v>425</v>
      </c>
    </row>
    <row r="66" ht="12.75">
      <c r="A66" t="s">
        <v>436</v>
      </c>
    </row>
    <row r="67" ht="12.75">
      <c r="A67" t="s">
        <v>403</v>
      </c>
    </row>
    <row r="69" ht="12.75">
      <c r="A69" t="s">
        <v>404</v>
      </c>
    </row>
    <row r="70" ht="12.75">
      <c r="A70" t="s">
        <v>437</v>
      </c>
    </row>
    <row r="71" ht="12.75">
      <c r="A71" t="s">
        <v>406</v>
      </c>
    </row>
    <row r="72" ht="12.75">
      <c r="A72" t="s">
        <v>438</v>
      </c>
    </row>
    <row r="73" ht="12.75">
      <c r="A73" t="s">
        <v>408</v>
      </c>
    </row>
    <row r="74" ht="12.75">
      <c r="A74" t="s">
        <v>409</v>
      </c>
    </row>
    <row r="75" ht="12.75">
      <c r="A75" t="s">
        <v>410</v>
      </c>
    </row>
    <row r="76" ht="12.75">
      <c r="A76">
        <v>3</v>
      </c>
    </row>
    <row r="77" ht="12.75">
      <c r="A77" t="s">
        <v>411</v>
      </c>
    </row>
    <row r="78" ht="12.75">
      <c r="A78" t="s">
        <v>439</v>
      </c>
    </row>
    <row r="79" ht="12.75">
      <c r="A79" t="s">
        <v>413</v>
      </c>
    </row>
    <row r="80" ht="12.75">
      <c r="A80" t="s">
        <v>414</v>
      </c>
    </row>
    <row r="81" ht="12.75">
      <c r="A81" t="s">
        <v>415</v>
      </c>
    </row>
    <row r="82" ht="12.75">
      <c r="A82" t="s">
        <v>440</v>
      </c>
    </row>
    <row r="83" ht="12.75">
      <c r="A83" t="s">
        <v>417</v>
      </c>
    </row>
    <row r="84" ht="12.75">
      <c r="A84" s="184">
        <v>0.83</v>
      </c>
    </row>
    <row r="85" ht="12.75">
      <c r="A85" t="s">
        <v>418</v>
      </c>
    </row>
    <row r="86" ht="12.75">
      <c r="A86" t="s">
        <v>441</v>
      </c>
    </row>
    <row r="87" ht="12.75">
      <c r="A87" t="s">
        <v>442</v>
      </c>
    </row>
    <row r="88" ht="12.75">
      <c r="A88" t="s">
        <v>443</v>
      </c>
    </row>
    <row r="89" ht="12.75">
      <c r="A89" t="s">
        <v>444</v>
      </c>
    </row>
    <row r="90" ht="12.75">
      <c r="A90" t="s">
        <v>445</v>
      </c>
    </row>
    <row r="91" ht="12.75">
      <c r="A91" t="s">
        <v>424</v>
      </c>
    </row>
    <row r="92" ht="12.75">
      <c r="A92" t="s">
        <v>446</v>
      </c>
    </row>
    <row r="95" ht="12.75">
      <c r="A95" t="s">
        <v>447</v>
      </c>
    </row>
    <row r="96" ht="12.75">
      <c r="A96" t="s">
        <v>403</v>
      </c>
    </row>
    <row r="98" ht="12.75">
      <c r="A98" t="s">
        <v>404</v>
      </c>
    </row>
    <row r="99" ht="12.75">
      <c r="A99" t="s">
        <v>448</v>
      </c>
    </row>
    <row r="100" ht="12.75">
      <c r="A100" t="s">
        <v>406</v>
      </c>
    </row>
    <row r="101" ht="12.75">
      <c r="A101" t="s">
        <v>449</v>
      </c>
    </row>
    <row r="102" ht="12.75">
      <c r="A102" t="s">
        <v>408</v>
      </c>
    </row>
    <row r="103" ht="12.75">
      <c r="A103" t="s">
        <v>409</v>
      </c>
    </row>
    <row r="104" ht="12.75">
      <c r="A104" t="s">
        <v>410</v>
      </c>
    </row>
    <row r="105" ht="12.75">
      <c r="A105">
        <v>3</v>
      </c>
    </row>
    <row r="106" ht="12.75">
      <c r="A106" t="s">
        <v>411</v>
      </c>
    </row>
    <row r="107" ht="12.75">
      <c r="A107" t="s">
        <v>450</v>
      </c>
    </row>
    <row r="108" ht="12.75">
      <c r="A108" t="s">
        <v>413</v>
      </c>
    </row>
    <row r="109" ht="12.75">
      <c r="A109" t="s">
        <v>414</v>
      </c>
    </row>
    <row r="110" ht="12.75">
      <c r="A110" t="s">
        <v>415</v>
      </c>
    </row>
    <row r="111" ht="12.75">
      <c r="A111" t="s">
        <v>451</v>
      </c>
    </row>
    <row r="112" ht="12.75">
      <c r="A112" t="s">
        <v>417</v>
      </c>
    </row>
    <row r="113" ht="12.75">
      <c r="A113" s="184">
        <v>0.83</v>
      </c>
    </row>
    <row r="114" ht="12.75">
      <c r="A114" t="s">
        <v>418</v>
      </c>
    </row>
    <row r="115" ht="12.75">
      <c r="A115" t="s">
        <v>452</v>
      </c>
    </row>
    <row r="116" ht="12.75">
      <c r="A116" t="s">
        <v>453</v>
      </c>
    </row>
    <row r="117" ht="12.75">
      <c r="A117" t="s">
        <v>454</v>
      </c>
    </row>
    <row r="118" ht="12.75">
      <c r="A118" t="s">
        <v>455</v>
      </c>
    </row>
    <row r="119" ht="12.75">
      <c r="A119" t="s">
        <v>456</v>
      </c>
    </row>
    <row r="120" ht="12.75">
      <c r="A120" t="s">
        <v>424</v>
      </c>
    </row>
    <row r="121" ht="12.75">
      <c r="A121" t="s">
        <v>457</v>
      </c>
    </row>
    <row r="124" ht="12.75">
      <c r="A124" t="s">
        <v>458</v>
      </c>
    </row>
    <row r="126" ht="12.75">
      <c r="A126" t="s">
        <v>459</v>
      </c>
    </row>
    <row r="127" ht="12.75">
      <c r="A127" t="s">
        <v>460</v>
      </c>
    </row>
    <row r="128" ht="12.75">
      <c r="A128" t="s">
        <v>461</v>
      </c>
    </row>
    <row r="129" ht="12.75">
      <c r="A129" t="s">
        <v>462</v>
      </c>
    </row>
    <row r="130" ht="12.75">
      <c r="A130" t="s">
        <v>463</v>
      </c>
    </row>
    <row r="131" ht="12.75">
      <c r="A131">
        <v>6</v>
      </c>
    </row>
    <row r="132" ht="12.75">
      <c r="A132" t="s">
        <v>464</v>
      </c>
    </row>
    <row r="133" ht="12.75">
      <c r="A133" t="s">
        <v>465</v>
      </c>
    </row>
    <row r="134" ht="12.75">
      <c r="A134" t="s">
        <v>466</v>
      </c>
    </row>
    <row r="135" ht="12.75">
      <c r="A135" t="s">
        <v>467</v>
      </c>
    </row>
    <row r="136" ht="12.75">
      <c r="A136" t="s">
        <v>468</v>
      </c>
    </row>
    <row r="137" ht="12.75">
      <c r="A137">
        <v>7</v>
      </c>
    </row>
    <row r="138" ht="12.75">
      <c r="A138" t="s">
        <v>469</v>
      </c>
    </row>
    <row r="139" ht="12.75">
      <c r="A139" t="s">
        <v>470</v>
      </c>
    </row>
    <row r="140" ht="12.75">
      <c r="A140" t="s">
        <v>471</v>
      </c>
    </row>
    <row r="141" ht="12.75">
      <c r="A141" t="s">
        <v>472</v>
      </c>
    </row>
    <row r="142" ht="12.75">
      <c r="A142" t="s">
        <v>473</v>
      </c>
    </row>
    <row r="143" ht="12.75">
      <c r="A143" t="s">
        <v>468</v>
      </c>
    </row>
    <row r="144" ht="12.75">
      <c r="A144">
        <v>8</v>
      </c>
    </row>
    <row r="145" ht="12.75">
      <c r="A145" t="s">
        <v>474</v>
      </c>
    </row>
    <row r="146" ht="12.75">
      <c r="A146" t="s">
        <v>475</v>
      </c>
    </row>
    <row r="147" ht="12.75">
      <c r="A147" t="s">
        <v>476</v>
      </c>
    </row>
    <row r="148" ht="12.75">
      <c r="A148" t="s">
        <v>468</v>
      </c>
    </row>
    <row r="149" ht="12.75">
      <c r="A149">
        <v>10</v>
      </c>
    </row>
    <row r="150" ht="12.75">
      <c r="A150" t="s">
        <v>477</v>
      </c>
    </row>
    <row r="151" ht="12.75">
      <c r="A151" t="s">
        <v>478</v>
      </c>
    </row>
    <row r="152" ht="12.75">
      <c r="A152" t="s">
        <v>479</v>
      </c>
    </row>
    <row r="153" ht="12.75">
      <c r="A153" t="s">
        <v>480</v>
      </c>
    </row>
    <row r="154" ht="12.75">
      <c r="A154">
        <v>12</v>
      </c>
    </row>
    <row r="155" ht="12.75">
      <c r="A155" t="s">
        <v>477</v>
      </c>
    </row>
    <row r="156" ht="12.75">
      <c r="A156" t="s">
        <v>481</v>
      </c>
    </row>
    <row r="157" ht="12.75">
      <c r="A157" t="s">
        <v>482</v>
      </c>
    </row>
    <row r="158" ht="12.75">
      <c r="A158" t="s">
        <v>483</v>
      </c>
    </row>
    <row r="159" ht="12.75">
      <c r="A159">
        <v>14</v>
      </c>
    </row>
    <row r="160" ht="12.75">
      <c r="A160" t="s">
        <v>477</v>
      </c>
    </row>
    <row r="161" ht="12.75">
      <c r="A161" t="s">
        <v>481</v>
      </c>
    </row>
    <row r="162" ht="12.75">
      <c r="A162" t="s">
        <v>467</v>
      </c>
    </row>
    <row r="163" ht="12.75">
      <c r="A163" t="s">
        <v>484</v>
      </c>
    </row>
    <row r="164" ht="12.75">
      <c r="A164">
        <v>16</v>
      </c>
    </row>
    <row r="165" ht="12.75">
      <c r="A165" t="s">
        <v>477</v>
      </c>
    </row>
    <row r="166" ht="12.75">
      <c r="A166" t="s">
        <v>481</v>
      </c>
    </row>
    <row r="167" ht="12.75">
      <c r="A167" t="s">
        <v>467</v>
      </c>
    </row>
    <row r="168" ht="12.75">
      <c r="A168" t="s">
        <v>485</v>
      </c>
    </row>
    <row r="171" ht="12.75">
      <c r="A171" t="s">
        <v>403</v>
      </c>
    </row>
    <row r="173" ht="12.75">
      <c r="A173" t="s">
        <v>486</v>
      </c>
    </row>
    <row r="175" ht="12.75">
      <c r="A175" t="s">
        <v>487</v>
      </c>
    </row>
    <row r="176" ht="12.75">
      <c r="A176" t="s">
        <v>488</v>
      </c>
    </row>
    <row r="177" ht="12.75">
      <c r="A177" t="s">
        <v>489</v>
      </c>
    </row>
    <row r="179" ht="12.75">
      <c r="A179" t="s">
        <v>490</v>
      </c>
    </row>
    <row r="180" ht="12.75">
      <c r="A180" t="s">
        <v>491</v>
      </c>
    </row>
    <row r="182" ht="12.75">
      <c r="A182" t="s">
        <v>492</v>
      </c>
    </row>
    <row r="183" ht="12.75">
      <c r="A183" t="s">
        <v>493</v>
      </c>
    </row>
    <row r="184" ht="12.75">
      <c r="A184" t="s">
        <v>494</v>
      </c>
    </row>
    <row r="185" ht="12.75">
      <c r="A185" t="s">
        <v>495</v>
      </c>
    </row>
    <row r="186" ht="12.75">
      <c r="A186" t="s">
        <v>496</v>
      </c>
    </row>
    <row r="187" ht="12.75">
      <c r="A187" t="s">
        <v>497</v>
      </c>
    </row>
    <row r="188" ht="12.75">
      <c r="A188" t="s">
        <v>498</v>
      </c>
    </row>
    <row r="189" ht="12.75">
      <c r="A189" t="s">
        <v>499</v>
      </c>
    </row>
    <row r="190" ht="12.75">
      <c r="A190" t="s">
        <v>500</v>
      </c>
    </row>
    <row r="191" ht="12.75">
      <c r="A191" t="s">
        <v>501</v>
      </c>
    </row>
    <row r="192" ht="12.75">
      <c r="A192" t="s">
        <v>502</v>
      </c>
    </row>
    <row r="195" ht="12.75">
      <c r="A195" t="s">
        <v>503</v>
      </c>
    </row>
    <row r="196" ht="12.75">
      <c r="A196" t="s">
        <v>491</v>
      </c>
    </row>
    <row r="198" ht="12.75">
      <c r="A198" t="s">
        <v>492</v>
      </c>
    </row>
    <row r="199" ht="12.75">
      <c r="A199" t="s">
        <v>504</v>
      </c>
    </row>
    <row r="200" ht="12.75">
      <c r="A200" t="s">
        <v>494</v>
      </c>
    </row>
    <row r="201" ht="12.75">
      <c r="A201" t="s">
        <v>505</v>
      </c>
    </row>
    <row r="202" ht="12.75">
      <c r="A202" t="s">
        <v>496</v>
      </c>
    </row>
    <row r="203" ht="12.75">
      <c r="A203" t="s">
        <v>506</v>
      </c>
    </row>
    <row r="204" ht="12.75">
      <c r="A204" t="s">
        <v>498</v>
      </c>
    </row>
    <row r="205" ht="12.75">
      <c r="A205" t="s">
        <v>499</v>
      </c>
    </row>
    <row r="206" ht="12.75">
      <c r="A206" t="s">
        <v>500</v>
      </c>
    </row>
    <row r="207" ht="12.75">
      <c r="A207" t="s">
        <v>501</v>
      </c>
    </row>
    <row r="208" ht="12.75">
      <c r="A208" t="s">
        <v>502</v>
      </c>
    </row>
    <row r="211" ht="12.75">
      <c r="A211" t="s">
        <v>507</v>
      </c>
    </row>
    <row r="212" ht="12.75">
      <c r="A212" t="s">
        <v>491</v>
      </c>
    </row>
    <row r="214" ht="12.75">
      <c r="A214" t="s">
        <v>492</v>
      </c>
    </row>
    <row r="215" ht="12.75">
      <c r="A215" t="s">
        <v>508</v>
      </c>
    </row>
    <row r="216" ht="12.75">
      <c r="A216" t="s">
        <v>494</v>
      </c>
    </row>
    <row r="217" ht="12.75">
      <c r="A217" t="s">
        <v>509</v>
      </c>
    </row>
    <row r="218" ht="12.75">
      <c r="A218" t="s">
        <v>496</v>
      </c>
    </row>
    <row r="219" ht="12.75">
      <c r="A219" t="s">
        <v>510</v>
      </c>
    </row>
    <row r="220" ht="12.75">
      <c r="A220" t="s">
        <v>498</v>
      </c>
    </row>
    <row r="221" ht="12.75">
      <c r="A221" t="s">
        <v>499</v>
      </c>
    </row>
    <row r="222" ht="12.75">
      <c r="A222" t="s">
        <v>500</v>
      </c>
    </row>
    <row r="223" ht="12.75">
      <c r="A223" t="s">
        <v>501</v>
      </c>
    </row>
    <row r="224" ht="12.75">
      <c r="A224" t="s">
        <v>511</v>
      </c>
    </row>
    <row r="227" ht="12.75">
      <c r="A227" t="s">
        <v>512</v>
      </c>
    </row>
    <row r="228" ht="12.75">
      <c r="A228" t="s">
        <v>491</v>
      </c>
    </row>
    <row r="230" ht="12.75">
      <c r="A230" t="s">
        <v>492</v>
      </c>
    </row>
    <row r="231" ht="12.75">
      <c r="A231" t="s">
        <v>513</v>
      </c>
    </row>
    <row r="232" ht="12.75">
      <c r="A232" t="s">
        <v>494</v>
      </c>
    </row>
    <row r="233" ht="12.75">
      <c r="A233" t="s">
        <v>514</v>
      </c>
    </row>
    <row r="234" ht="12.75">
      <c r="A234" t="s">
        <v>496</v>
      </c>
    </row>
    <row r="235" ht="12.75">
      <c r="A235" t="s">
        <v>515</v>
      </c>
    </row>
    <row r="236" ht="12.75">
      <c r="A236" t="s">
        <v>498</v>
      </c>
    </row>
    <row r="237" ht="12.75">
      <c r="A237" t="s">
        <v>516</v>
      </c>
    </row>
    <row r="238" ht="12.75">
      <c r="A238" t="s">
        <v>500</v>
      </c>
    </row>
    <row r="239" ht="12.75">
      <c r="A239" t="s">
        <v>501</v>
      </c>
    </row>
    <row r="240" ht="12.75">
      <c r="A240" t="s">
        <v>511</v>
      </c>
    </row>
    <row r="243" ht="12.75">
      <c r="A243" t="s">
        <v>517</v>
      </c>
    </row>
    <row r="244" ht="12.75">
      <c r="A244" t="s">
        <v>403</v>
      </c>
    </row>
    <row r="246" ht="12.75">
      <c r="A246" t="s">
        <v>492</v>
      </c>
    </row>
    <row r="247" ht="12.75">
      <c r="A247" t="s">
        <v>518</v>
      </c>
    </row>
    <row r="248" ht="12.75">
      <c r="A248" t="s">
        <v>494</v>
      </c>
    </row>
    <row r="249" ht="12.75">
      <c r="A249" t="s">
        <v>519</v>
      </c>
    </row>
    <row r="250" ht="12.75">
      <c r="A250" t="s">
        <v>496</v>
      </c>
    </row>
    <row r="251" ht="12.75">
      <c r="A251" t="s">
        <v>520</v>
      </c>
    </row>
    <row r="252" ht="12.75">
      <c r="A252" t="s">
        <v>498</v>
      </c>
    </row>
    <row r="253" ht="12.75">
      <c r="A253" t="s">
        <v>521</v>
      </c>
    </row>
    <row r="254" ht="12.75">
      <c r="A254" t="s">
        <v>500</v>
      </c>
    </row>
    <row r="255" ht="12.75">
      <c r="A255" t="s">
        <v>522</v>
      </c>
    </row>
    <row r="256" ht="12.75">
      <c r="A256" t="s">
        <v>511</v>
      </c>
    </row>
    <row r="259" ht="12.75">
      <c r="A259" t="s">
        <v>523</v>
      </c>
    </row>
    <row r="260" ht="12.75">
      <c r="A260" t="s">
        <v>491</v>
      </c>
    </row>
    <row r="262" ht="12.75">
      <c r="A262" t="s">
        <v>492</v>
      </c>
    </row>
    <row r="263" ht="12.75">
      <c r="A263" t="s">
        <v>524</v>
      </c>
    </row>
    <row r="264" ht="12.75">
      <c r="A264" t="s">
        <v>494</v>
      </c>
    </row>
    <row r="265" ht="12.75">
      <c r="A265" t="s">
        <v>525</v>
      </c>
    </row>
    <row r="266" ht="12.75">
      <c r="A266" t="s">
        <v>496</v>
      </c>
    </row>
    <row r="267" ht="12.75">
      <c r="A267" t="s">
        <v>526</v>
      </c>
    </row>
    <row r="268" ht="12.75">
      <c r="A268" t="s">
        <v>498</v>
      </c>
    </row>
    <row r="269" ht="12.75">
      <c r="A269" t="s">
        <v>516</v>
      </c>
    </row>
    <row r="270" ht="12.75">
      <c r="A270" t="s">
        <v>500</v>
      </c>
    </row>
    <row r="271" ht="12.75">
      <c r="A271" t="s">
        <v>501</v>
      </c>
    </row>
    <row r="272" ht="12.75">
      <c r="A272" t="s">
        <v>511</v>
      </c>
    </row>
    <row r="275" ht="12.75">
      <c r="A275" t="s">
        <v>527</v>
      </c>
    </row>
    <row r="276" ht="12.75">
      <c r="A276" t="s">
        <v>403</v>
      </c>
    </row>
    <row r="278" ht="12.75">
      <c r="A278" t="s">
        <v>492</v>
      </c>
    </row>
    <row r="279" ht="12.75">
      <c r="A279" t="s">
        <v>528</v>
      </c>
    </row>
    <row r="280" ht="12.75">
      <c r="A280" t="s">
        <v>494</v>
      </c>
    </row>
    <row r="281" ht="12.75">
      <c r="A281" t="s">
        <v>529</v>
      </c>
    </row>
    <row r="282" ht="12.75">
      <c r="A282" t="s">
        <v>496</v>
      </c>
    </row>
    <row r="283" ht="12.75">
      <c r="A283" t="s">
        <v>530</v>
      </c>
    </row>
    <row r="284" ht="12.75">
      <c r="A284" t="s">
        <v>498</v>
      </c>
    </row>
    <row r="285" ht="12.75">
      <c r="A285" t="s">
        <v>521</v>
      </c>
    </row>
    <row r="286" ht="12.75">
      <c r="A286" t="s">
        <v>500</v>
      </c>
    </row>
    <row r="287" ht="12.75">
      <c r="A287" t="s">
        <v>522</v>
      </c>
    </row>
    <row r="288" ht="12.75">
      <c r="A288" t="s">
        <v>511</v>
      </c>
    </row>
    <row r="291" ht="12.75">
      <c r="A291" t="s">
        <v>531</v>
      </c>
    </row>
    <row r="293" ht="12.75">
      <c r="A293" t="s">
        <v>532</v>
      </c>
    </row>
    <row r="294" ht="12.75">
      <c r="A294" t="s">
        <v>491</v>
      </c>
    </row>
    <row r="296" ht="12.75">
      <c r="A296" t="s">
        <v>533</v>
      </c>
    </row>
    <row r="297" ht="12.75">
      <c r="A297" t="s">
        <v>534</v>
      </c>
    </row>
    <row r="298" ht="12.75">
      <c r="A298" t="s">
        <v>535</v>
      </c>
    </row>
    <row r="299" ht="12.75">
      <c r="A299" t="s">
        <v>492</v>
      </c>
    </row>
    <row r="300" ht="12.75">
      <c r="A300" t="s">
        <v>536</v>
      </c>
    </row>
    <row r="301" ht="12.75">
      <c r="A301" t="s">
        <v>494</v>
      </c>
    </row>
    <row r="302" ht="12.75">
      <c r="A302" t="s">
        <v>537</v>
      </c>
    </row>
    <row r="303" ht="12.75">
      <c r="A303" t="s">
        <v>538</v>
      </c>
    </row>
    <row r="304" ht="12.75">
      <c r="A304" t="s">
        <v>539</v>
      </c>
    </row>
    <row r="305" ht="12.75">
      <c r="A305" t="s">
        <v>540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43"/>
  <sheetViews>
    <sheetView workbookViewId="0" topLeftCell="A1">
      <pane xSplit="1" ySplit="6" topLeftCell="B23" activePane="bottomRight" state="frozen"/>
      <selection pane="topLeft" activeCell="C41" sqref="C41"/>
      <selection pane="topRight" activeCell="B1" sqref="B1"/>
      <selection pane="bottomLeft" activeCell="A6" sqref="A6"/>
      <selection pane="bottomRight" activeCell="I3" sqref="I3"/>
    </sheetView>
  </sheetViews>
  <sheetFormatPr defaultColWidth="11.421875" defaultRowHeight="12.75"/>
  <sheetData>
    <row r="1" spans="2:12" ht="12.75">
      <c r="B1" s="196" t="s">
        <v>19</v>
      </c>
      <c r="C1" s="196"/>
      <c r="D1" s="196"/>
      <c r="E1" s="196" t="s">
        <v>543</v>
      </c>
      <c r="F1" s="196"/>
      <c r="G1" s="196"/>
      <c r="H1" s="196"/>
      <c r="I1" s="196"/>
      <c r="J1" s="196"/>
      <c r="K1" s="196"/>
      <c r="L1" s="196"/>
    </row>
    <row r="2" spans="2:4" ht="12.75">
      <c r="B2" s="188" t="s">
        <v>20</v>
      </c>
      <c r="C2" s="188"/>
      <c r="D2" s="13">
        <v>0.9</v>
      </c>
    </row>
    <row r="3" spans="2:3" ht="12.75">
      <c r="B3" s="14"/>
      <c r="C3" s="14"/>
    </row>
    <row r="4" spans="2:24" ht="12.75">
      <c r="B4" t="s">
        <v>21</v>
      </c>
      <c r="C4" t="s">
        <v>22</v>
      </c>
      <c r="D4" t="s">
        <v>23</v>
      </c>
      <c r="E4" t="s">
        <v>23</v>
      </c>
      <c r="F4" t="s">
        <v>23</v>
      </c>
      <c r="G4" t="s">
        <v>23</v>
      </c>
      <c r="H4" t="s">
        <v>23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</row>
    <row r="5" spans="2:24" ht="12.75">
      <c r="B5" t="s">
        <v>24</v>
      </c>
      <c r="C5" t="s">
        <v>24</v>
      </c>
      <c r="D5" t="s">
        <v>25</v>
      </c>
      <c r="E5" t="s">
        <v>25</v>
      </c>
      <c r="F5" t="s">
        <v>25</v>
      </c>
      <c r="G5" t="s">
        <v>25</v>
      </c>
      <c r="H5" t="s">
        <v>25</v>
      </c>
      <c r="I5" t="s">
        <v>25</v>
      </c>
      <c r="J5" t="s">
        <v>25</v>
      </c>
      <c r="K5" t="s">
        <v>25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  <c r="R5" t="s">
        <v>25</v>
      </c>
      <c r="S5" t="s">
        <v>25</v>
      </c>
      <c r="T5" t="s">
        <v>25</v>
      </c>
      <c r="U5" t="s">
        <v>25</v>
      </c>
      <c r="V5" t="s">
        <v>25</v>
      </c>
      <c r="W5" t="s">
        <v>25</v>
      </c>
      <c r="X5" t="s">
        <v>25</v>
      </c>
    </row>
    <row r="6" spans="4:24" ht="12.75">
      <c r="D6" s="6">
        <v>3000</v>
      </c>
      <c r="E6" s="6">
        <v>3500</v>
      </c>
      <c r="F6" s="6">
        <v>4000</v>
      </c>
      <c r="G6" s="6">
        <v>4500</v>
      </c>
      <c r="H6" s="6">
        <v>5000</v>
      </c>
      <c r="I6" s="6">
        <v>5650</v>
      </c>
      <c r="J6" s="6">
        <v>6250</v>
      </c>
      <c r="K6" s="6">
        <v>6400</v>
      </c>
      <c r="L6" s="6">
        <v>7000</v>
      </c>
      <c r="M6" s="6">
        <v>7500</v>
      </c>
      <c r="N6" s="6">
        <v>8000</v>
      </c>
      <c r="O6" s="6">
        <v>8500</v>
      </c>
      <c r="P6" s="6">
        <v>9000</v>
      </c>
      <c r="Q6" s="6">
        <v>9500</v>
      </c>
      <c r="R6" s="6">
        <v>10000</v>
      </c>
      <c r="S6" s="6">
        <v>10500</v>
      </c>
      <c r="T6" s="6">
        <v>11000</v>
      </c>
      <c r="U6" s="6">
        <v>11500</v>
      </c>
      <c r="V6" s="6">
        <v>12000</v>
      </c>
      <c r="W6" s="6">
        <v>12500</v>
      </c>
      <c r="X6" s="6">
        <v>13000</v>
      </c>
    </row>
    <row r="7" spans="1:24" ht="12.75">
      <c r="A7" t="str">
        <f aca="true" t="shared" si="0" ref="A7:A40">CONCATENATE(B7,"x",C7)</f>
        <v>5x5</v>
      </c>
      <c r="B7">
        <v>5</v>
      </c>
      <c r="C7">
        <v>5</v>
      </c>
      <c r="D7" s="12">
        <f aca="true" t="shared" si="1" ref="D7:S22">$D$2*POWER($B7/12,4)*$C7/12*POWER(D$6/1000,3)</f>
        <v>0.30517578125000006</v>
      </c>
      <c r="E7" s="12">
        <f t="shared" si="1"/>
        <v>0.48460783781828715</v>
      </c>
      <c r="F7" s="12">
        <f t="shared" si="1"/>
        <v>0.7233796296296298</v>
      </c>
      <c r="G7" s="12">
        <f t="shared" si="1"/>
        <v>1.0299682617187502</v>
      </c>
      <c r="H7" s="12">
        <f t="shared" si="1"/>
        <v>1.4128508391203707</v>
      </c>
      <c r="I7" s="12">
        <f t="shared" si="1"/>
        <v>2.0385982372142655</v>
      </c>
      <c r="J7" s="12">
        <f t="shared" si="1"/>
        <v>2.759474295156974</v>
      </c>
      <c r="K7" s="12">
        <f t="shared" si="1"/>
        <v>2.962962962962964</v>
      </c>
      <c r="L7" s="12">
        <f t="shared" si="1"/>
        <v>3.876862702546297</v>
      </c>
      <c r="M7" s="12">
        <f t="shared" si="1"/>
        <v>4.768371582031251</v>
      </c>
      <c r="N7" s="12">
        <f t="shared" si="1"/>
        <v>5.787037037037038</v>
      </c>
      <c r="O7" s="12">
        <f t="shared" si="1"/>
        <v>6.941336172598381</v>
      </c>
      <c r="P7" s="12">
        <f t="shared" si="1"/>
        <v>8.239746093750002</v>
      </c>
      <c r="Q7" s="12">
        <f t="shared" si="1"/>
        <v>9.690743905526622</v>
      </c>
      <c r="R7" s="12">
        <f t="shared" si="1"/>
        <v>11.302806712962965</v>
      </c>
      <c r="S7" s="12">
        <f t="shared" si="1"/>
        <v>13.084411621093752</v>
      </c>
      <c r="T7" s="12">
        <f aca="true" t="shared" si="2" ref="T7:X22">$D$2*POWER($B7/12,4)*$C7/12*POWER(T$6/1000,3)</f>
        <v>15.044035734953706</v>
      </c>
      <c r="U7" s="12">
        <f t="shared" si="2"/>
        <v>17.19015615957755</v>
      </c>
      <c r="V7" s="12">
        <f t="shared" si="2"/>
        <v>19.531250000000004</v>
      </c>
      <c r="W7" s="12">
        <f t="shared" si="2"/>
        <v>22.07579436125579</v>
      </c>
      <c r="X7" s="12">
        <f t="shared" si="2"/>
        <v>24.832266348379633</v>
      </c>
    </row>
    <row r="8" spans="1:24" ht="12.75">
      <c r="A8" t="str">
        <f t="shared" si="0"/>
        <v>6x3</v>
      </c>
      <c r="B8">
        <v>6</v>
      </c>
      <c r="C8">
        <v>3</v>
      </c>
      <c r="D8" s="12">
        <f aca="true" t="shared" si="3" ref="D8:D24">$D$2*POWER($B8/12,4)*$C8/12*POWER(D$6/1000,3)</f>
        <v>0.3796875</v>
      </c>
      <c r="E8" s="12">
        <f t="shared" si="1"/>
        <v>0.6029296875</v>
      </c>
      <c r="F8" s="12">
        <f t="shared" si="1"/>
        <v>0.9</v>
      </c>
      <c r="G8" s="12">
        <f t="shared" si="1"/>
        <v>1.2814453125</v>
      </c>
      <c r="H8" s="12">
        <f t="shared" si="1"/>
        <v>1.7578125</v>
      </c>
      <c r="I8" s="12">
        <f t="shared" si="1"/>
        <v>2.5363423828125002</v>
      </c>
      <c r="J8" s="12">
        <f t="shared" si="1"/>
        <v>3.4332275390625</v>
      </c>
      <c r="K8" s="12">
        <f t="shared" si="1"/>
        <v>3.686400000000001</v>
      </c>
      <c r="L8" s="12">
        <f t="shared" si="1"/>
        <v>4.8234375</v>
      </c>
      <c r="M8" s="12">
        <f t="shared" si="1"/>
        <v>5.9326171875</v>
      </c>
      <c r="N8" s="12">
        <f t="shared" si="1"/>
        <v>7.2</v>
      </c>
      <c r="O8" s="12">
        <f t="shared" si="1"/>
        <v>8.6361328125</v>
      </c>
      <c r="P8" s="12">
        <f t="shared" si="1"/>
        <v>10.2515625</v>
      </c>
      <c r="Q8" s="12">
        <f t="shared" si="1"/>
        <v>12.0568359375</v>
      </c>
      <c r="R8" s="12">
        <f t="shared" si="1"/>
        <v>14.0625</v>
      </c>
      <c r="S8" s="12">
        <f t="shared" si="1"/>
        <v>16.2791015625</v>
      </c>
      <c r="T8" s="12">
        <f t="shared" si="2"/>
        <v>18.7171875</v>
      </c>
      <c r="U8" s="12">
        <f t="shared" si="2"/>
        <v>21.387304687500002</v>
      </c>
      <c r="V8" s="12">
        <f t="shared" si="2"/>
        <v>24.3</v>
      </c>
      <c r="W8" s="12">
        <f t="shared" si="2"/>
        <v>27.4658203125</v>
      </c>
      <c r="X8" s="12">
        <f t="shared" si="2"/>
        <v>30.8953125</v>
      </c>
    </row>
    <row r="9" spans="1:24" ht="12.75">
      <c r="A9" t="str">
        <f t="shared" si="0"/>
        <v>6x4</v>
      </c>
      <c r="B9">
        <v>6</v>
      </c>
      <c r="C9">
        <v>4</v>
      </c>
      <c r="D9" s="12">
        <f t="shared" si="3"/>
        <v>0.50625</v>
      </c>
      <c r="E9" s="12">
        <f t="shared" si="1"/>
        <v>0.8039062499999999</v>
      </c>
      <c r="F9" s="12">
        <f t="shared" si="1"/>
        <v>1.2</v>
      </c>
      <c r="G9" s="12">
        <f t="shared" si="1"/>
        <v>1.70859375</v>
      </c>
      <c r="H9" s="12">
        <f t="shared" si="1"/>
        <v>2.34375</v>
      </c>
      <c r="I9" s="12">
        <f t="shared" si="1"/>
        <v>3.3817898437500005</v>
      </c>
      <c r="J9" s="12">
        <f t="shared" si="1"/>
        <v>4.57763671875</v>
      </c>
      <c r="K9" s="12">
        <f t="shared" si="1"/>
        <v>4.915200000000001</v>
      </c>
      <c r="L9" s="12">
        <f t="shared" si="1"/>
        <v>6.4312499999999995</v>
      </c>
      <c r="M9" s="12">
        <f t="shared" si="1"/>
        <v>7.91015625</v>
      </c>
      <c r="N9" s="12">
        <f t="shared" si="1"/>
        <v>9.6</v>
      </c>
      <c r="O9" s="12">
        <f t="shared" si="1"/>
        <v>11.514843749999999</v>
      </c>
      <c r="P9" s="12">
        <f t="shared" si="1"/>
        <v>13.66875</v>
      </c>
      <c r="Q9" s="12">
        <f t="shared" si="1"/>
        <v>16.07578125</v>
      </c>
      <c r="R9" s="12">
        <f t="shared" si="1"/>
        <v>18.75</v>
      </c>
      <c r="S9" s="12">
        <f t="shared" si="1"/>
        <v>21.705468749999998</v>
      </c>
      <c r="T9" s="12">
        <f t="shared" si="2"/>
        <v>24.95625</v>
      </c>
      <c r="U9" s="12">
        <f t="shared" si="2"/>
        <v>28.51640625</v>
      </c>
      <c r="V9" s="12">
        <f t="shared" si="2"/>
        <v>32.4</v>
      </c>
      <c r="W9" s="12">
        <f t="shared" si="2"/>
        <v>36.62109375</v>
      </c>
      <c r="X9" s="12">
        <f t="shared" si="2"/>
        <v>41.19375</v>
      </c>
    </row>
    <row r="10" spans="1:24" ht="12.75">
      <c r="A10" t="str">
        <f t="shared" si="0"/>
        <v>6x6</v>
      </c>
      <c r="B10">
        <v>6</v>
      </c>
      <c r="C10">
        <v>6</v>
      </c>
      <c r="D10" s="12">
        <f t="shared" si="3"/>
        <v>0.759375</v>
      </c>
      <c r="E10" s="12">
        <f t="shared" si="1"/>
        <v>1.205859375</v>
      </c>
      <c r="F10" s="12">
        <f t="shared" si="1"/>
        <v>1.8</v>
      </c>
      <c r="G10" s="12">
        <f t="shared" si="1"/>
        <v>2.562890625</v>
      </c>
      <c r="H10" s="12">
        <f t="shared" si="1"/>
        <v>3.515625</v>
      </c>
      <c r="I10" s="12">
        <f t="shared" si="1"/>
        <v>5.0726847656250005</v>
      </c>
      <c r="J10" s="12">
        <f t="shared" si="1"/>
        <v>6.866455078125</v>
      </c>
      <c r="K10" s="12">
        <f t="shared" si="1"/>
        <v>7.372800000000002</v>
      </c>
      <c r="L10" s="12">
        <f t="shared" si="1"/>
        <v>9.646875</v>
      </c>
      <c r="M10" s="12">
        <f t="shared" si="1"/>
        <v>11.865234375</v>
      </c>
      <c r="N10" s="12">
        <f t="shared" si="1"/>
        <v>14.4</v>
      </c>
      <c r="O10" s="12">
        <f t="shared" si="1"/>
        <v>17.272265625</v>
      </c>
      <c r="P10" s="12">
        <f t="shared" si="1"/>
        <v>20.503125</v>
      </c>
      <c r="Q10" s="12">
        <f t="shared" si="1"/>
        <v>24.113671875</v>
      </c>
      <c r="R10" s="12">
        <f t="shared" si="1"/>
        <v>28.125</v>
      </c>
      <c r="S10" s="12">
        <f t="shared" si="1"/>
        <v>32.558203125</v>
      </c>
      <c r="T10" s="12">
        <f t="shared" si="2"/>
        <v>37.434375</v>
      </c>
      <c r="U10" s="12">
        <f t="shared" si="2"/>
        <v>42.774609375000004</v>
      </c>
      <c r="V10" s="12">
        <f t="shared" si="2"/>
        <v>48.6</v>
      </c>
      <c r="W10" s="12">
        <f t="shared" si="2"/>
        <v>54.931640625</v>
      </c>
      <c r="X10" s="12">
        <f t="shared" si="2"/>
        <v>61.790625</v>
      </c>
    </row>
    <row r="11" spans="1:24" ht="12.75">
      <c r="A11" t="str">
        <f t="shared" si="0"/>
        <v>7x4</v>
      </c>
      <c r="B11">
        <v>7</v>
      </c>
      <c r="C11">
        <v>4</v>
      </c>
      <c r="D11" s="12">
        <f t="shared" si="3"/>
        <v>0.9378906250000005</v>
      </c>
      <c r="E11" s="12">
        <f t="shared" si="1"/>
        <v>1.489335575810186</v>
      </c>
      <c r="F11" s="12">
        <f t="shared" si="1"/>
        <v>2.2231481481481494</v>
      </c>
      <c r="G11" s="12">
        <f t="shared" si="1"/>
        <v>3.1653808593750017</v>
      </c>
      <c r="H11" s="12">
        <f t="shared" si="1"/>
        <v>4.342086226851855</v>
      </c>
      <c r="I11" s="12">
        <f t="shared" si="1"/>
        <v>6.26518319046586</v>
      </c>
      <c r="J11" s="12">
        <f t="shared" si="1"/>
        <v>8.480637161820027</v>
      </c>
      <c r="K11" s="12">
        <f t="shared" si="1"/>
        <v>9.106014814814822</v>
      </c>
      <c r="L11" s="12">
        <f t="shared" si="1"/>
        <v>11.914684606481488</v>
      </c>
      <c r="M11" s="12">
        <f t="shared" si="1"/>
        <v>14.654541015625009</v>
      </c>
      <c r="N11" s="12">
        <f t="shared" si="1"/>
        <v>17.785185185185195</v>
      </c>
      <c r="O11" s="12">
        <f t="shared" si="1"/>
        <v>21.33266963252316</v>
      </c>
      <c r="P11" s="12">
        <f t="shared" si="1"/>
        <v>25.323046875000014</v>
      </c>
      <c r="Q11" s="12">
        <f t="shared" si="1"/>
        <v>29.782369429976868</v>
      </c>
      <c r="R11" s="12">
        <f t="shared" si="1"/>
        <v>34.73668981481484</v>
      </c>
      <c r="S11" s="12">
        <f t="shared" si="1"/>
        <v>40.21206054687502</v>
      </c>
      <c r="T11" s="12">
        <f t="shared" si="2"/>
        <v>46.234534143518545</v>
      </c>
      <c r="U11" s="12">
        <f t="shared" si="2"/>
        <v>52.83016312210651</v>
      </c>
      <c r="V11" s="12">
        <f t="shared" si="2"/>
        <v>60.025000000000034</v>
      </c>
      <c r="W11" s="12">
        <f t="shared" si="2"/>
        <v>67.84509729456022</v>
      </c>
      <c r="X11" s="12">
        <f t="shared" si="2"/>
        <v>76.31650752314819</v>
      </c>
    </row>
    <row r="12" spans="1:24" ht="12.75">
      <c r="A12" t="str">
        <f t="shared" si="0"/>
        <v>7x5</v>
      </c>
      <c r="B12">
        <v>7</v>
      </c>
      <c r="C12">
        <v>5</v>
      </c>
      <c r="D12" s="12">
        <f t="shared" si="3"/>
        <v>1.1723632812500007</v>
      </c>
      <c r="E12" s="12">
        <f t="shared" si="1"/>
        <v>1.8616694697627327</v>
      </c>
      <c r="F12" s="12">
        <f t="shared" si="1"/>
        <v>2.778935185185187</v>
      </c>
      <c r="G12" s="12">
        <f t="shared" si="1"/>
        <v>3.956726074218752</v>
      </c>
      <c r="H12" s="12">
        <f t="shared" si="1"/>
        <v>5.427607783564818</v>
      </c>
      <c r="I12" s="12">
        <f t="shared" si="1"/>
        <v>7.831478988082326</v>
      </c>
      <c r="J12" s="12">
        <f t="shared" si="1"/>
        <v>10.600796452275036</v>
      </c>
      <c r="K12" s="12">
        <f t="shared" si="1"/>
        <v>11.382518518518529</v>
      </c>
      <c r="L12" s="12">
        <f t="shared" si="1"/>
        <v>14.893355758101862</v>
      </c>
      <c r="M12" s="12">
        <f t="shared" si="1"/>
        <v>18.31817626953126</v>
      </c>
      <c r="N12" s="12">
        <f t="shared" si="1"/>
        <v>22.231481481481495</v>
      </c>
      <c r="O12" s="12">
        <f t="shared" si="1"/>
        <v>26.66583704065395</v>
      </c>
      <c r="P12" s="12">
        <f t="shared" si="1"/>
        <v>31.653808593750018</v>
      </c>
      <c r="Q12" s="12">
        <f t="shared" si="1"/>
        <v>37.22796178747109</v>
      </c>
      <c r="R12" s="12">
        <f t="shared" si="1"/>
        <v>43.42086226851855</v>
      </c>
      <c r="S12" s="12">
        <f t="shared" si="1"/>
        <v>50.26507568359378</v>
      </c>
      <c r="T12" s="12">
        <f t="shared" si="2"/>
        <v>57.79316767939818</v>
      </c>
      <c r="U12" s="12">
        <f t="shared" si="2"/>
        <v>66.03770390263314</v>
      </c>
      <c r="V12" s="12">
        <f t="shared" si="2"/>
        <v>75.03125000000004</v>
      </c>
      <c r="W12" s="12">
        <f t="shared" si="2"/>
        <v>84.80637161820029</v>
      </c>
      <c r="X12" s="12">
        <f t="shared" si="2"/>
        <v>95.39563440393525</v>
      </c>
    </row>
    <row r="13" spans="1:24" ht="12.75">
      <c r="A13" t="str">
        <f t="shared" si="0"/>
        <v>7x6</v>
      </c>
      <c r="B13">
        <v>7</v>
      </c>
      <c r="C13">
        <v>6</v>
      </c>
      <c r="D13" s="12">
        <f t="shared" si="3"/>
        <v>1.4068359375000008</v>
      </c>
      <c r="E13" s="12">
        <f t="shared" si="1"/>
        <v>2.2340033637152787</v>
      </c>
      <c r="F13" s="12">
        <f t="shared" si="1"/>
        <v>3.334722222222224</v>
      </c>
      <c r="G13" s="12">
        <f t="shared" si="1"/>
        <v>4.748071289062502</v>
      </c>
      <c r="H13" s="12">
        <f t="shared" si="1"/>
        <v>6.513129340277781</v>
      </c>
      <c r="I13" s="12">
        <f t="shared" si="1"/>
        <v>9.397774785698791</v>
      </c>
      <c r="J13" s="12">
        <f t="shared" si="1"/>
        <v>12.720955742730041</v>
      </c>
      <c r="K13" s="12">
        <f t="shared" si="1"/>
        <v>13.659022222222232</v>
      </c>
      <c r="L13" s="12">
        <f t="shared" si="1"/>
        <v>17.87202690972223</v>
      </c>
      <c r="M13" s="12">
        <f t="shared" si="1"/>
        <v>21.98181152343751</v>
      </c>
      <c r="N13" s="12">
        <f t="shared" si="1"/>
        <v>26.67777777777779</v>
      </c>
      <c r="O13" s="12">
        <f t="shared" si="1"/>
        <v>31.99900444878474</v>
      </c>
      <c r="P13" s="12">
        <f t="shared" si="1"/>
        <v>37.98457031250002</v>
      </c>
      <c r="Q13" s="12">
        <f t="shared" si="1"/>
        <v>44.6735541449653</v>
      </c>
      <c r="R13" s="12">
        <f t="shared" si="1"/>
        <v>52.10503472222225</v>
      </c>
      <c r="S13" s="12">
        <f t="shared" si="1"/>
        <v>60.318090820312534</v>
      </c>
      <c r="T13" s="12">
        <f t="shared" si="2"/>
        <v>69.35180121527782</v>
      </c>
      <c r="U13" s="12">
        <f t="shared" si="2"/>
        <v>79.24524468315977</v>
      </c>
      <c r="V13" s="12">
        <f t="shared" si="2"/>
        <v>90.03750000000005</v>
      </c>
      <c r="W13" s="12">
        <f t="shared" si="2"/>
        <v>101.76764594184033</v>
      </c>
      <c r="X13" s="12">
        <f t="shared" si="2"/>
        <v>114.47476128472228</v>
      </c>
    </row>
    <row r="14" spans="1:24" ht="12.75">
      <c r="A14" t="str">
        <f t="shared" si="0"/>
        <v>8x4</v>
      </c>
      <c r="B14">
        <v>8</v>
      </c>
      <c r="C14">
        <v>4</v>
      </c>
      <c r="D14" s="12">
        <f t="shared" si="3"/>
        <v>1.6</v>
      </c>
      <c r="E14" s="12">
        <f t="shared" si="1"/>
        <v>2.5407407407407407</v>
      </c>
      <c r="F14" s="12">
        <f t="shared" si="1"/>
        <v>3.7925925925925927</v>
      </c>
      <c r="G14" s="12">
        <f t="shared" si="1"/>
        <v>5.4</v>
      </c>
      <c r="H14" s="12">
        <f t="shared" si="1"/>
        <v>7.407407407407407</v>
      </c>
      <c r="I14" s="12">
        <f t="shared" si="1"/>
        <v>10.688125925925927</v>
      </c>
      <c r="J14" s="12">
        <f t="shared" si="1"/>
        <v>14.467592592592593</v>
      </c>
      <c r="K14" s="12">
        <f t="shared" si="1"/>
        <v>15.534459259259263</v>
      </c>
      <c r="L14" s="12">
        <f t="shared" si="1"/>
        <v>20.325925925925926</v>
      </c>
      <c r="M14" s="12">
        <f t="shared" si="1"/>
        <v>25</v>
      </c>
      <c r="N14" s="12">
        <f t="shared" si="1"/>
        <v>30.340740740740742</v>
      </c>
      <c r="O14" s="12">
        <f t="shared" si="1"/>
        <v>36.39259259259259</v>
      </c>
      <c r="P14" s="12">
        <f t="shared" si="1"/>
        <v>43.2</v>
      </c>
      <c r="Q14" s="12">
        <f t="shared" si="1"/>
        <v>50.80740740740741</v>
      </c>
      <c r="R14" s="12">
        <f t="shared" si="1"/>
        <v>59.25925925925926</v>
      </c>
      <c r="S14" s="12">
        <f t="shared" si="1"/>
        <v>68.60000000000001</v>
      </c>
      <c r="T14" s="12">
        <f t="shared" si="2"/>
        <v>78.87407407407407</v>
      </c>
      <c r="U14" s="12">
        <f t="shared" si="2"/>
        <v>90.12592592592593</v>
      </c>
      <c r="V14" s="12">
        <f t="shared" si="2"/>
        <v>102.4</v>
      </c>
      <c r="W14" s="12">
        <f t="shared" si="2"/>
        <v>115.74074074074075</v>
      </c>
      <c r="X14" s="12">
        <f t="shared" si="2"/>
        <v>130.1925925925926</v>
      </c>
    </row>
    <row r="15" spans="1:24" ht="12.75">
      <c r="A15" t="str">
        <f t="shared" si="0"/>
        <v>8x6</v>
      </c>
      <c r="B15">
        <v>8</v>
      </c>
      <c r="C15">
        <v>6</v>
      </c>
      <c r="D15" s="12">
        <f t="shared" si="3"/>
        <v>2.4</v>
      </c>
      <c r="E15" s="12">
        <f t="shared" si="1"/>
        <v>3.8111111111111113</v>
      </c>
      <c r="F15" s="12">
        <f t="shared" si="1"/>
        <v>5.688888888888889</v>
      </c>
      <c r="G15" s="12">
        <f t="shared" si="1"/>
        <v>8.1</v>
      </c>
      <c r="H15" s="12">
        <f t="shared" si="1"/>
        <v>11.11111111111111</v>
      </c>
      <c r="I15" s="12">
        <f t="shared" si="1"/>
        <v>16.032188888888893</v>
      </c>
      <c r="J15" s="12">
        <f t="shared" si="1"/>
        <v>21.70138888888889</v>
      </c>
      <c r="K15" s="12">
        <f t="shared" si="1"/>
        <v>23.301688888888894</v>
      </c>
      <c r="L15" s="12">
        <f t="shared" si="1"/>
        <v>30.48888888888889</v>
      </c>
      <c r="M15" s="12">
        <f t="shared" si="1"/>
        <v>37.5</v>
      </c>
      <c r="N15" s="12">
        <f t="shared" si="1"/>
        <v>45.51111111111111</v>
      </c>
      <c r="O15" s="12">
        <f t="shared" si="1"/>
        <v>54.58888888888889</v>
      </c>
      <c r="P15" s="12">
        <f t="shared" si="1"/>
        <v>64.8</v>
      </c>
      <c r="Q15" s="12">
        <f t="shared" si="1"/>
        <v>76.21111111111111</v>
      </c>
      <c r="R15" s="12">
        <f t="shared" si="1"/>
        <v>88.88888888888889</v>
      </c>
      <c r="S15" s="12">
        <f t="shared" si="1"/>
        <v>102.9</v>
      </c>
      <c r="T15" s="12">
        <f t="shared" si="2"/>
        <v>118.31111111111112</v>
      </c>
      <c r="U15" s="12">
        <f t="shared" si="2"/>
        <v>135.1888888888889</v>
      </c>
      <c r="V15" s="12">
        <f t="shared" si="2"/>
        <v>153.6</v>
      </c>
      <c r="W15" s="12">
        <f t="shared" si="2"/>
        <v>173.61111111111111</v>
      </c>
      <c r="X15" s="12">
        <f t="shared" si="2"/>
        <v>195.2888888888889</v>
      </c>
    </row>
    <row r="16" spans="1:24" ht="12.75">
      <c r="A16" t="str">
        <f t="shared" si="0"/>
        <v>8x8</v>
      </c>
      <c r="B16">
        <v>8</v>
      </c>
      <c r="C16">
        <v>8</v>
      </c>
      <c r="D16" s="12">
        <f t="shared" si="3"/>
        <v>3.2</v>
      </c>
      <c r="E16" s="12">
        <f t="shared" si="1"/>
        <v>5.0814814814814815</v>
      </c>
      <c r="F16" s="12">
        <f t="shared" si="1"/>
        <v>7.5851851851851855</v>
      </c>
      <c r="G16" s="12">
        <f t="shared" si="1"/>
        <v>10.8</v>
      </c>
      <c r="H16" s="12">
        <f t="shared" si="1"/>
        <v>14.814814814814815</v>
      </c>
      <c r="I16" s="12">
        <f t="shared" si="1"/>
        <v>21.376251851851855</v>
      </c>
      <c r="J16" s="12">
        <f t="shared" si="1"/>
        <v>28.935185185185187</v>
      </c>
      <c r="K16" s="12">
        <f t="shared" si="1"/>
        <v>31.068918518518526</v>
      </c>
      <c r="L16" s="12">
        <f t="shared" si="1"/>
        <v>40.65185185185185</v>
      </c>
      <c r="M16" s="12">
        <f t="shared" si="1"/>
        <v>50</v>
      </c>
      <c r="N16" s="12">
        <f t="shared" si="1"/>
        <v>60.681481481481484</v>
      </c>
      <c r="O16" s="12">
        <f t="shared" si="1"/>
        <v>72.78518518518518</v>
      </c>
      <c r="P16" s="12">
        <f t="shared" si="1"/>
        <v>86.4</v>
      </c>
      <c r="Q16" s="12">
        <f t="shared" si="1"/>
        <v>101.61481481481482</v>
      </c>
      <c r="R16" s="12">
        <f t="shared" si="1"/>
        <v>118.51851851851852</v>
      </c>
      <c r="S16" s="12">
        <f t="shared" si="1"/>
        <v>137.20000000000002</v>
      </c>
      <c r="T16" s="12">
        <f t="shared" si="2"/>
        <v>157.74814814814815</v>
      </c>
      <c r="U16" s="12">
        <f t="shared" si="2"/>
        <v>180.25185185185185</v>
      </c>
      <c r="V16" s="12">
        <f t="shared" si="2"/>
        <v>204.8</v>
      </c>
      <c r="W16" s="12">
        <f t="shared" si="2"/>
        <v>231.4814814814815</v>
      </c>
      <c r="X16" s="12">
        <f t="shared" si="2"/>
        <v>260.3851851851852</v>
      </c>
    </row>
    <row r="17" spans="1:24" ht="12.75">
      <c r="A17" t="str">
        <f t="shared" si="0"/>
        <v>9x4</v>
      </c>
      <c r="B17">
        <v>9</v>
      </c>
      <c r="C17">
        <v>4</v>
      </c>
      <c r="D17" s="12">
        <f t="shared" si="3"/>
        <v>2.562890625</v>
      </c>
      <c r="E17" s="12">
        <f t="shared" si="1"/>
        <v>4.069775390625</v>
      </c>
      <c r="F17" s="12">
        <f t="shared" si="1"/>
        <v>6.075</v>
      </c>
      <c r="G17" s="12">
        <f t="shared" si="1"/>
        <v>8.649755859375</v>
      </c>
      <c r="H17" s="12">
        <f t="shared" si="1"/>
        <v>11.865234375</v>
      </c>
      <c r="I17" s="12">
        <f t="shared" si="1"/>
        <v>17.120311083984376</v>
      </c>
      <c r="J17" s="12">
        <f t="shared" si="1"/>
        <v>23.174285888671875</v>
      </c>
      <c r="K17" s="12">
        <f t="shared" si="1"/>
        <v>24.883200000000006</v>
      </c>
      <c r="L17" s="12">
        <f t="shared" si="1"/>
        <v>32.558203125</v>
      </c>
      <c r="M17" s="12">
        <f t="shared" si="1"/>
        <v>40.045166015625</v>
      </c>
      <c r="N17" s="12">
        <f t="shared" si="1"/>
        <v>48.6</v>
      </c>
      <c r="O17" s="12">
        <f t="shared" si="1"/>
        <v>58.293896484375004</v>
      </c>
      <c r="P17" s="12">
        <f t="shared" si="1"/>
        <v>69.198046875</v>
      </c>
      <c r="Q17" s="12">
        <f t="shared" si="1"/>
        <v>81.383642578125</v>
      </c>
      <c r="R17" s="12">
        <f t="shared" si="1"/>
        <v>94.921875</v>
      </c>
      <c r="S17" s="12">
        <f t="shared" si="1"/>
        <v>109.88393554687501</v>
      </c>
      <c r="T17" s="12">
        <f t="shared" si="2"/>
        <v>126.341015625</v>
      </c>
      <c r="U17" s="12">
        <f t="shared" si="2"/>
        <v>144.36430664062502</v>
      </c>
      <c r="V17" s="12">
        <f t="shared" si="2"/>
        <v>164.025</v>
      </c>
      <c r="W17" s="12">
        <f t="shared" si="2"/>
        <v>185.394287109375</v>
      </c>
      <c r="X17" s="12">
        <f t="shared" si="2"/>
        <v>208.543359375</v>
      </c>
    </row>
    <row r="18" spans="1:24" ht="12.75">
      <c r="A18" t="str">
        <f t="shared" si="0"/>
        <v>9x5</v>
      </c>
      <c r="B18">
        <v>9</v>
      </c>
      <c r="C18">
        <v>5</v>
      </c>
      <c r="D18" s="12">
        <f t="shared" si="3"/>
        <v>3.20361328125</v>
      </c>
      <c r="E18" s="12">
        <f t="shared" si="1"/>
        <v>5.08721923828125</v>
      </c>
      <c r="F18" s="12">
        <f t="shared" si="1"/>
        <v>7.59375</v>
      </c>
      <c r="G18" s="12">
        <f t="shared" si="1"/>
        <v>10.81219482421875</v>
      </c>
      <c r="H18" s="12">
        <f t="shared" si="1"/>
        <v>14.83154296875</v>
      </c>
      <c r="I18" s="12">
        <f t="shared" si="1"/>
        <v>21.40038885498047</v>
      </c>
      <c r="J18" s="12">
        <f t="shared" si="1"/>
        <v>28.967857360839844</v>
      </c>
      <c r="K18" s="12">
        <f t="shared" si="1"/>
        <v>31.104000000000006</v>
      </c>
      <c r="L18" s="12">
        <f t="shared" si="1"/>
        <v>40.69775390625</v>
      </c>
      <c r="M18" s="12">
        <f t="shared" si="1"/>
        <v>50.05645751953125</v>
      </c>
      <c r="N18" s="12">
        <f t="shared" si="1"/>
        <v>60.75</v>
      </c>
      <c r="O18" s="12">
        <f t="shared" si="1"/>
        <v>72.86737060546875</v>
      </c>
      <c r="P18" s="12">
        <f t="shared" si="1"/>
        <v>86.49755859375</v>
      </c>
      <c r="Q18" s="12">
        <f t="shared" si="1"/>
        <v>101.72955322265625</v>
      </c>
      <c r="R18" s="12">
        <f t="shared" si="1"/>
        <v>118.65234375</v>
      </c>
      <c r="S18" s="12">
        <f t="shared" si="1"/>
        <v>137.35491943359375</v>
      </c>
      <c r="T18" s="12">
        <f t="shared" si="2"/>
        <v>157.92626953125</v>
      </c>
      <c r="U18" s="12">
        <f t="shared" si="2"/>
        <v>180.45538330078125</v>
      </c>
      <c r="V18" s="12">
        <f t="shared" si="2"/>
        <v>205.03125</v>
      </c>
      <c r="W18" s="12">
        <f t="shared" si="2"/>
        <v>231.74285888671875</v>
      </c>
      <c r="X18" s="12">
        <f t="shared" si="2"/>
        <v>260.67919921875</v>
      </c>
    </row>
    <row r="19" spans="1:24" ht="12.75">
      <c r="A19" t="str">
        <f t="shared" si="0"/>
        <v>9x6</v>
      </c>
      <c r="B19">
        <v>9</v>
      </c>
      <c r="C19">
        <v>6</v>
      </c>
      <c r="D19" s="12">
        <f t="shared" si="3"/>
        <v>3.8443359375000004</v>
      </c>
      <c r="E19" s="12">
        <f t="shared" si="1"/>
        <v>6.1046630859375</v>
      </c>
      <c r="F19" s="12">
        <f t="shared" si="1"/>
        <v>9.1125</v>
      </c>
      <c r="G19" s="12">
        <f t="shared" si="1"/>
        <v>12.974633789062501</v>
      </c>
      <c r="H19" s="12">
        <f t="shared" si="1"/>
        <v>17.7978515625</v>
      </c>
      <c r="I19" s="12">
        <f t="shared" si="1"/>
        <v>25.680466625976567</v>
      </c>
      <c r="J19" s="12">
        <f t="shared" si="1"/>
        <v>34.76142883300781</v>
      </c>
      <c r="K19" s="12">
        <f t="shared" si="1"/>
        <v>37.32480000000001</v>
      </c>
      <c r="L19" s="12">
        <f t="shared" si="1"/>
        <v>48.8373046875</v>
      </c>
      <c r="M19" s="12">
        <f t="shared" si="1"/>
        <v>60.06774902343751</v>
      </c>
      <c r="N19" s="12">
        <f t="shared" si="1"/>
        <v>72.9</v>
      </c>
      <c r="O19" s="12">
        <f t="shared" si="1"/>
        <v>87.4408447265625</v>
      </c>
      <c r="P19" s="12">
        <f t="shared" si="1"/>
        <v>103.79707031250001</v>
      </c>
      <c r="Q19" s="12">
        <f t="shared" si="1"/>
        <v>122.07546386718751</v>
      </c>
      <c r="R19" s="12">
        <f t="shared" si="1"/>
        <v>142.3828125</v>
      </c>
      <c r="S19" s="12">
        <f t="shared" si="1"/>
        <v>164.8259033203125</v>
      </c>
      <c r="T19" s="12">
        <f t="shared" si="2"/>
        <v>189.51152343750002</v>
      </c>
      <c r="U19" s="12">
        <f t="shared" si="2"/>
        <v>216.5464599609375</v>
      </c>
      <c r="V19" s="12">
        <f t="shared" si="2"/>
        <v>246.03750000000002</v>
      </c>
      <c r="W19" s="12">
        <f t="shared" si="2"/>
        <v>278.0914306640625</v>
      </c>
      <c r="X19" s="12">
        <f t="shared" si="2"/>
        <v>312.81503906250003</v>
      </c>
    </row>
    <row r="20" spans="1:24" ht="12.75">
      <c r="A20" t="str">
        <f t="shared" si="0"/>
        <v>9x7</v>
      </c>
      <c r="B20">
        <v>9</v>
      </c>
      <c r="C20">
        <v>7</v>
      </c>
      <c r="D20" s="12">
        <f t="shared" si="3"/>
        <v>4.485058593750001</v>
      </c>
      <c r="E20" s="12">
        <f t="shared" si="1"/>
        <v>7.122106933593751</v>
      </c>
      <c r="F20" s="12">
        <f t="shared" si="1"/>
        <v>10.631250000000001</v>
      </c>
      <c r="G20" s="12">
        <f t="shared" si="1"/>
        <v>15.137072753906253</v>
      </c>
      <c r="H20" s="12">
        <f t="shared" si="1"/>
        <v>20.764160156250004</v>
      </c>
      <c r="I20" s="12">
        <f t="shared" si="1"/>
        <v>29.960544396972665</v>
      </c>
      <c r="J20" s="12">
        <f t="shared" si="1"/>
        <v>40.55500030517579</v>
      </c>
      <c r="K20" s="12">
        <f t="shared" si="1"/>
        <v>43.545600000000015</v>
      </c>
      <c r="L20" s="12">
        <f t="shared" si="1"/>
        <v>56.97685546875001</v>
      </c>
      <c r="M20" s="12">
        <f t="shared" si="1"/>
        <v>70.07904052734376</v>
      </c>
      <c r="N20" s="12">
        <f t="shared" si="1"/>
        <v>85.05000000000001</v>
      </c>
      <c r="O20" s="12">
        <f t="shared" si="1"/>
        <v>102.01431884765627</v>
      </c>
      <c r="P20" s="12">
        <f t="shared" si="1"/>
        <v>121.09658203125002</v>
      </c>
      <c r="Q20" s="12">
        <f t="shared" si="1"/>
        <v>142.42137451171877</v>
      </c>
      <c r="R20" s="12">
        <f t="shared" si="1"/>
        <v>166.11328125000003</v>
      </c>
      <c r="S20" s="12">
        <f t="shared" si="1"/>
        <v>192.2968872070313</v>
      </c>
      <c r="T20" s="12">
        <f t="shared" si="2"/>
        <v>221.09677734375003</v>
      </c>
      <c r="U20" s="12">
        <f t="shared" si="2"/>
        <v>252.63753662109377</v>
      </c>
      <c r="V20" s="12">
        <f t="shared" si="2"/>
        <v>287.04375000000005</v>
      </c>
      <c r="W20" s="12">
        <f t="shared" si="2"/>
        <v>324.4400024414063</v>
      </c>
      <c r="X20" s="12">
        <f t="shared" si="2"/>
        <v>364.95087890625007</v>
      </c>
    </row>
    <row r="21" spans="1:24" ht="12.75">
      <c r="A21" t="str">
        <f t="shared" si="0"/>
        <v>9x8</v>
      </c>
      <c r="B21">
        <v>9</v>
      </c>
      <c r="C21">
        <v>8</v>
      </c>
      <c r="D21" s="12">
        <f t="shared" si="3"/>
        <v>5.12578125</v>
      </c>
      <c r="E21" s="12">
        <f t="shared" si="1"/>
        <v>8.13955078125</v>
      </c>
      <c r="F21" s="12">
        <f t="shared" si="1"/>
        <v>12.15</v>
      </c>
      <c r="G21" s="12">
        <f t="shared" si="1"/>
        <v>17.29951171875</v>
      </c>
      <c r="H21" s="12">
        <f t="shared" si="1"/>
        <v>23.73046875</v>
      </c>
      <c r="I21" s="12">
        <f t="shared" si="1"/>
        <v>34.24062216796875</v>
      </c>
      <c r="J21" s="12">
        <f t="shared" si="1"/>
        <v>46.34857177734375</v>
      </c>
      <c r="K21" s="12">
        <f t="shared" si="1"/>
        <v>49.76640000000001</v>
      </c>
      <c r="L21" s="12">
        <f t="shared" si="1"/>
        <v>65.11640625</v>
      </c>
      <c r="M21" s="12">
        <f t="shared" si="1"/>
        <v>80.09033203125</v>
      </c>
      <c r="N21" s="12">
        <f t="shared" si="1"/>
        <v>97.2</v>
      </c>
      <c r="O21" s="12">
        <f t="shared" si="1"/>
        <v>116.58779296875001</v>
      </c>
      <c r="P21" s="12">
        <f t="shared" si="1"/>
        <v>138.39609375</v>
      </c>
      <c r="Q21" s="12">
        <f t="shared" si="1"/>
        <v>162.76728515625</v>
      </c>
      <c r="R21" s="12">
        <f t="shared" si="1"/>
        <v>189.84375</v>
      </c>
      <c r="S21" s="12">
        <f t="shared" si="1"/>
        <v>219.76787109375002</v>
      </c>
      <c r="T21" s="12">
        <f t="shared" si="2"/>
        <v>252.68203125</v>
      </c>
      <c r="U21" s="12">
        <f t="shared" si="2"/>
        <v>288.72861328125003</v>
      </c>
      <c r="V21" s="12">
        <f t="shared" si="2"/>
        <v>328.05</v>
      </c>
      <c r="W21" s="12">
        <f t="shared" si="2"/>
        <v>370.78857421875</v>
      </c>
      <c r="X21" s="12">
        <f t="shared" si="2"/>
        <v>417.08671875</v>
      </c>
    </row>
    <row r="22" spans="1:24" ht="12.75">
      <c r="A22" t="str">
        <f t="shared" si="0"/>
        <v>10x5</v>
      </c>
      <c r="B22">
        <v>10</v>
      </c>
      <c r="C22">
        <v>5</v>
      </c>
      <c r="D22" s="12">
        <f t="shared" si="3"/>
        <v>4.882812500000001</v>
      </c>
      <c r="E22" s="12">
        <f t="shared" si="1"/>
        <v>7.753725405092594</v>
      </c>
      <c r="F22" s="12">
        <f t="shared" si="1"/>
        <v>11.574074074074076</v>
      </c>
      <c r="G22" s="12">
        <f t="shared" si="1"/>
        <v>16.479492187500004</v>
      </c>
      <c r="H22" s="12">
        <f t="shared" si="1"/>
        <v>22.60561342592593</v>
      </c>
      <c r="I22" s="12">
        <f t="shared" si="1"/>
        <v>32.61757179542825</v>
      </c>
      <c r="J22" s="12">
        <f t="shared" si="1"/>
        <v>44.15158872251158</v>
      </c>
      <c r="K22" s="12">
        <f t="shared" si="1"/>
        <v>47.407407407407426</v>
      </c>
      <c r="L22" s="12">
        <f t="shared" si="1"/>
        <v>62.029803240740755</v>
      </c>
      <c r="M22" s="12">
        <f t="shared" si="1"/>
        <v>76.29394531250001</v>
      </c>
      <c r="N22" s="12">
        <f t="shared" si="1"/>
        <v>92.59259259259261</v>
      </c>
      <c r="O22" s="12">
        <f t="shared" si="1"/>
        <v>111.06137876157409</v>
      </c>
      <c r="P22" s="12">
        <f t="shared" si="1"/>
        <v>131.83593750000003</v>
      </c>
      <c r="Q22" s="12">
        <f t="shared" si="1"/>
        <v>155.05190248842595</v>
      </c>
      <c r="R22" s="12">
        <f t="shared" si="1"/>
        <v>180.84490740740745</v>
      </c>
      <c r="S22" s="12">
        <f t="shared" si="1"/>
        <v>209.35058593750003</v>
      </c>
      <c r="T22" s="12">
        <f t="shared" si="2"/>
        <v>240.7045717592593</v>
      </c>
      <c r="U22" s="12">
        <f t="shared" si="2"/>
        <v>275.0424985532408</v>
      </c>
      <c r="V22" s="12">
        <f t="shared" si="2"/>
        <v>312.50000000000006</v>
      </c>
      <c r="W22" s="12">
        <f t="shared" si="2"/>
        <v>353.21270978009267</v>
      </c>
      <c r="X22" s="12">
        <f t="shared" si="2"/>
        <v>397.31626157407413</v>
      </c>
    </row>
    <row r="23" spans="1:24" ht="12.75">
      <c r="A23" t="str">
        <f t="shared" si="0"/>
        <v>10x6</v>
      </c>
      <c r="B23">
        <v>10</v>
      </c>
      <c r="C23">
        <v>6</v>
      </c>
      <c r="D23" s="12">
        <f t="shared" si="3"/>
        <v>5.859375000000002</v>
      </c>
      <c r="E23" s="12">
        <f aca="true" t="shared" si="4" ref="E23:S24">$D$2*POWER($B23/12,4)*$C23/12*POWER(E$6/1000,3)</f>
        <v>9.304470486111114</v>
      </c>
      <c r="F23" s="12">
        <f t="shared" si="4"/>
        <v>13.888888888888893</v>
      </c>
      <c r="G23" s="12">
        <f t="shared" si="4"/>
        <v>19.775390625000007</v>
      </c>
      <c r="H23" s="12">
        <f t="shared" si="4"/>
        <v>27.126736111111118</v>
      </c>
      <c r="I23" s="12">
        <f t="shared" si="4"/>
        <v>39.14108615451391</v>
      </c>
      <c r="J23" s="12">
        <f t="shared" si="4"/>
        <v>52.98190646701391</v>
      </c>
      <c r="K23" s="12">
        <f t="shared" si="4"/>
        <v>56.88888888888892</v>
      </c>
      <c r="L23" s="12">
        <f t="shared" si="4"/>
        <v>74.43576388888891</v>
      </c>
      <c r="M23" s="12">
        <f t="shared" si="4"/>
        <v>91.55273437500003</v>
      </c>
      <c r="N23" s="12">
        <f t="shared" si="4"/>
        <v>111.11111111111114</v>
      </c>
      <c r="O23" s="12">
        <f t="shared" si="4"/>
        <v>133.2736545138889</v>
      </c>
      <c r="P23" s="12">
        <f t="shared" si="4"/>
        <v>158.20312500000006</v>
      </c>
      <c r="Q23" s="12">
        <f t="shared" si="4"/>
        <v>186.06228298611117</v>
      </c>
      <c r="R23" s="12">
        <f t="shared" si="4"/>
        <v>217.01388888888894</v>
      </c>
      <c r="S23" s="12">
        <f t="shared" si="4"/>
        <v>251.22070312500009</v>
      </c>
      <c r="T23" s="12">
        <f aca="true" t="shared" si="5" ref="T23:X38">$D$2*POWER($B23/12,4)*$C23/12*POWER(T$6/1000,3)</f>
        <v>288.8454861111112</v>
      </c>
      <c r="U23" s="12">
        <f t="shared" si="5"/>
        <v>330.05099826388897</v>
      </c>
      <c r="V23" s="12">
        <f t="shared" si="5"/>
        <v>375.0000000000001</v>
      </c>
      <c r="W23" s="12">
        <f t="shared" si="5"/>
        <v>423.85525173611126</v>
      </c>
      <c r="X23" s="12">
        <f t="shared" si="5"/>
        <v>476.779513888889</v>
      </c>
    </row>
    <row r="24" spans="1:24" ht="12.75">
      <c r="A24" t="str">
        <f t="shared" si="0"/>
        <v>10x10</v>
      </c>
      <c r="B24">
        <v>10</v>
      </c>
      <c r="C24">
        <v>10</v>
      </c>
      <c r="D24" s="12">
        <f t="shared" si="3"/>
        <v>9.765625000000002</v>
      </c>
      <c r="E24" s="12">
        <f t="shared" si="4"/>
        <v>15.507450810185189</v>
      </c>
      <c r="F24" s="12">
        <f t="shared" si="4"/>
        <v>23.148148148148152</v>
      </c>
      <c r="G24" s="12">
        <f t="shared" si="4"/>
        <v>32.95898437500001</v>
      </c>
      <c r="H24" s="12">
        <f t="shared" si="4"/>
        <v>45.21122685185186</v>
      </c>
      <c r="I24" s="12">
        <f t="shared" si="4"/>
        <v>65.2351435908565</v>
      </c>
      <c r="J24" s="12">
        <f t="shared" si="4"/>
        <v>88.30317744502317</v>
      </c>
      <c r="K24" s="12">
        <f t="shared" si="4"/>
        <v>94.81481481481485</v>
      </c>
      <c r="L24" s="12">
        <f t="shared" si="4"/>
        <v>124.05960648148151</v>
      </c>
      <c r="M24" s="12">
        <f t="shared" si="4"/>
        <v>152.58789062500003</v>
      </c>
      <c r="N24" s="12">
        <f t="shared" si="4"/>
        <v>185.18518518518522</v>
      </c>
      <c r="O24" s="12">
        <f t="shared" si="4"/>
        <v>222.12275752314818</v>
      </c>
      <c r="P24" s="12">
        <f t="shared" si="4"/>
        <v>263.67187500000006</v>
      </c>
      <c r="Q24" s="12">
        <f t="shared" si="4"/>
        <v>310.1038049768519</v>
      </c>
      <c r="R24" s="12">
        <f t="shared" si="4"/>
        <v>361.6898148148149</v>
      </c>
      <c r="S24" s="12">
        <f t="shared" si="4"/>
        <v>418.70117187500006</v>
      </c>
      <c r="T24" s="12">
        <f t="shared" si="5"/>
        <v>481.4091435185186</v>
      </c>
      <c r="U24" s="12">
        <f t="shared" si="5"/>
        <v>550.0849971064816</v>
      </c>
      <c r="V24" s="12">
        <f t="shared" si="5"/>
        <v>625.0000000000001</v>
      </c>
      <c r="W24" s="12">
        <f t="shared" si="5"/>
        <v>706.4254195601853</v>
      </c>
      <c r="X24" s="12">
        <f t="shared" si="5"/>
        <v>794.6325231481483</v>
      </c>
    </row>
    <row r="25" spans="1:24" ht="12.75">
      <c r="A25" t="str">
        <f t="shared" si="0"/>
        <v>11x6</v>
      </c>
      <c r="B25">
        <v>11</v>
      </c>
      <c r="C25">
        <v>6</v>
      </c>
      <c r="D25" s="12">
        <f aca="true" t="shared" si="6" ref="D25:S40">$D$2*POWER($B25/12,4)*$C25/12*POWER(D$6/1000,3)</f>
        <v>8.578710937499997</v>
      </c>
      <c r="E25" s="12">
        <f t="shared" si="6"/>
        <v>13.622675238715273</v>
      </c>
      <c r="F25" s="12">
        <f t="shared" si="6"/>
        <v>20.334722222222215</v>
      </c>
      <c r="G25" s="12">
        <f t="shared" si="6"/>
        <v>28.95314941406249</v>
      </c>
      <c r="H25" s="12">
        <f t="shared" si="6"/>
        <v>39.716254340277764</v>
      </c>
      <c r="I25" s="12">
        <f t="shared" si="6"/>
        <v>57.30646423882377</v>
      </c>
      <c r="J25" s="12">
        <f t="shared" si="6"/>
        <v>77.57080925835501</v>
      </c>
      <c r="K25" s="12">
        <f t="shared" si="6"/>
        <v>83.29102222222221</v>
      </c>
      <c r="L25" s="12">
        <f t="shared" si="6"/>
        <v>108.98140190972218</v>
      </c>
      <c r="M25" s="12">
        <f t="shared" si="6"/>
        <v>134.04235839843744</v>
      </c>
      <c r="N25" s="12">
        <f t="shared" si="6"/>
        <v>162.67777777777772</v>
      </c>
      <c r="O25" s="12">
        <f t="shared" si="6"/>
        <v>195.12595757378466</v>
      </c>
      <c r="P25" s="12">
        <f t="shared" si="6"/>
        <v>231.62519531249993</v>
      </c>
      <c r="Q25" s="12">
        <f t="shared" si="6"/>
        <v>272.4137885199652</v>
      </c>
      <c r="R25" s="12">
        <f t="shared" si="6"/>
        <v>317.7300347222221</v>
      </c>
      <c r="S25" s="12">
        <f t="shared" si="6"/>
        <v>367.81223144531236</v>
      </c>
      <c r="T25" s="12">
        <f t="shared" si="5"/>
        <v>422.89867621527765</v>
      </c>
      <c r="U25" s="12">
        <f t="shared" si="5"/>
        <v>483.22766655815957</v>
      </c>
      <c r="V25" s="12">
        <f t="shared" si="5"/>
        <v>549.0374999999998</v>
      </c>
      <c r="W25" s="12">
        <f t="shared" si="5"/>
        <v>620.5664740668401</v>
      </c>
      <c r="X25" s="12">
        <f t="shared" si="5"/>
        <v>698.0528862847219</v>
      </c>
    </row>
    <row r="26" spans="1:24" ht="12.75">
      <c r="A26" t="str">
        <f t="shared" si="0"/>
        <v>11x7</v>
      </c>
      <c r="B26">
        <v>11</v>
      </c>
      <c r="C26">
        <v>7</v>
      </c>
      <c r="D26" s="12">
        <f t="shared" si="6"/>
        <v>10.008496093749997</v>
      </c>
      <c r="E26" s="12">
        <f t="shared" si="6"/>
        <v>15.893121111834486</v>
      </c>
      <c r="F26" s="12">
        <f t="shared" si="6"/>
        <v>23.723842592592586</v>
      </c>
      <c r="G26" s="12">
        <f t="shared" si="6"/>
        <v>33.77867431640624</v>
      </c>
      <c r="H26" s="12">
        <f t="shared" si="6"/>
        <v>46.3356300636574</v>
      </c>
      <c r="I26" s="12">
        <f t="shared" si="6"/>
        <v>66.85754161196107</v>
      </c>
      <c r="J26" s="12">
        <f t="shared" si="6"/>
        <v>90.49927746808085</v>
      </c>
      <c r="K26" s="181">
        <f t="shared" si="6"/>
        <v>97.17285925925925</v>
      </c>
      <c r="L26" s="12">
        <f t="shared" si="6"/>
        <v>127.14496889467588</v>
      </c>
      <c r="M26" s="12">
        <f t="shared" si="6"/>
        <v>156.3827514648437</v>
      </c>
      <c r="N26" s="12">
        <f t="shared" si="6"/>
        <v>189.7907407407407</v>
      </c>
      <c r="O26" s="12">
        <f t="shared" si="6"/>
        <v>227.64695050274878</v>
      </c>
      <c r="P26" s="12">
        <f t="shared" si="6"/>
        <v>270.2293945312499</v>
      </c>
      <c r="Q26" s="12">
        <f t="shared" si="6"/>
        <v>317.8160866066261</v>
      </c>
      <c r="R26" s="12">
        <f t="shared" si="6"/>
        <v>370.6850405092592</v>
      </c>
      <c r="S26" s="12">
        <f t="shared" si="6"/>
        <v>429.11427001953115</v>
      </c>
      <c r="T26" s="12">
        <f t="shared" si="5"/>
        <v>493.38178891782394</v>
      </c>
      <c r="U26" s="12">
        <f t="shared" si="5"/>
        <v>563.7656109845195</v>
      </c>
      <c r="V26" s="12">
        <f t="shared" si="5"/>
        <v>640.5437499999998</v>
      </c>
      <c r="W26" s="12">
        <f t="shared" si="5"/>
        <v>723.9942197446468</v>
      </c>
      <c r="X26" s="12">
        <f t="shared" si="5"/>
        <v>814.3950339988423</v>
      </c>
    </row>
    <row r="27" spans="1:24" ht="12.75">
      <c r="A27" t="str">
        <f t="shared" si="0"/>
        <v>11x8</v>
      </c>
      <c r="B27">
        <v>11</v>
      </c>
      <c r="C27">
        <v>8</v>
      </c>
      <c r="D27" s="12">
        <f t="shared" si="6"/>
        <v>11.438281249999996</v>
      </c>
      <c r="E27" s="12">
        <f t="shared" si="6"/>
        <v>18.163566984953697</v>
      </c>
      <c r="F27" s="12">
        <f t="shared" si="6"/>
        <v>27.112962962962953</v>
      </c>
      <c r="G27" s="12">
        <f t="shared" si="6"/>
        <v>38.60419921874998</v>
      </c>
      <c r="H27" s="12">
        <f t="shared" si="6"/>
        <v>52.95500578703702</v>
      </c>
      <c r="I27" s="12">
        <f t="shared" si="6"/>
        <v>76.40861898509836</v>
      </c>
      <c r="J27" s="12">
        <f t="shared" si="6"/>
        <v>103.42774567780668</v>
      </c>
      <c r="K27" s="12">
        <f t="shared" si="6"/>
        <v>111.05469629629629</v>
      </c>
      <c r="L27" s="12">
        <f t="shared" si="6"/>
        <v>145.30853587962957</v>
      </c>
      <c r="M27" s="12">
        <f t="shared" si="6"/>
        <v>178.72314453124994</v>
      </c>
      <c r="N27" s="12">
        <f t="shared" si="6"/>
        <v>216.90370370370363</v>
      </c>
      <c r="O27" s="12">
        <f t="shared" si="6"/>
        <v>260.1679434317129</v>
      </c>
      <c r="P27" s="12">
        <f t="shared" si="6"/>
        <v>308.83359374999986</v>
      </c>
      <c r="Q27" s="12">
        <f t="shared" si="6"/>
        <v>363.2183846932869</v>
      </c>
      <c r="R27" s="12">
        <f t="shared" si="6"/>
        <v>423.64004629629613</v>
      </c>
      <c r="S27" s="12">
        <f t="shared" si="6"/>
        <v>490.4163085937498</v>
      </c>
      <c r="T27" s="12">
        <f t="shared" si="5"/>
        <v>563.8649016203701</v>
      </c>
      <c r="U27" s="12">
        <f t="shared" si="5"/>
        <v>644.3035554108794</v>
      </c>
      <c r="V27" s="12">
        <f t="shared" si="5"/>
        <v>732.0499999999997</v>
      </c>
      <c r="W27" s="12">
        <f t="shared" si="5"/>
        <v>827.4219654224535</v>
      </c>
      <c r="X27" s="12">
        <f t="shared" si="5"/>
        <v>930.7371817129626</v>
      </c>
    </row>
    <row r="28" spans="1:24" ht="12.75">
      <c r="A28" t="str">
        <f t="shared" si="0"/>
        <v>11x6,5</v>
      </c>
      <c r="B28">
        <v>11</v>
      </c>
      <c r="C28">
        <v>6.5</v>
      </c>
      <c r="D28" s="12">
        <f t="shared" si="6"/>
        <v>9.293603515624996</v>
      </c>
      <c r="E28" s="12">
        <f t="shared" si="6"/>
        <v>14.757898175274878</v>
      </c>
      <c r="F28" s="12">
        <f t="shared" si="6"/>
        <v>22.029282407407397</v>
      </c>
      <c r="G28" s="12">
        <f t="shared" si="6"/>
        <v>31.36591186523436</v>
      </c>
      <c r="H28" s="12">
        <f t="shared" si="6"/>
        <v>43.025942201967574</v>
      </c>
      <c r="I28" s="12">
        <f t="shared" si="6"/>
        <v>62.08200292539241</v>
      </c>
      <c r="J28" s="12">
        <f t="shared" si="6"/>
        <v>84.03504336321791</v>
      </c>
      <c r="K28" s="12">
        <f t="shared" si="6"/>
        <v>90.23194074074073</v>
      </c>
      <c r="L28" s="12">
        <f t="shared" si="6"/>
        <v>118.06318540219903</v>
      </c>
      <c r="M28" s="12">
        <f t="shared" si="6"/>
        <v>145.21255493164057</v>
      </c>
      <c r="N28" s="12">
        <f t="shared" si="6"/>
        <v>176.23425925925918</v>
      </c>
      <c r="O28" s="12">
        <f t="shared" si="6"/>
        <v>211.3864540382667</v>
      </c>
      <c r="P28" s="12">
        <f t="shared" si="6"/>
        <v>250.92729492187487</v>
      </c>
      <c r="Q28" s="12">
        <f t="shared" si="6"/>
        <v>295.1149375632956</v>
      </c>
      <c r="R28" s="12">
        <f t="shared" si="6"/>
        <v>344.2075376157406</v>
      </c>
      <c r="S28" s="12">
        <f t="shared" si="6"/>
        <v>398.46325073242167</v>
      </c>
      <c r="T28" s="12">
        <f t="shared" si="5"/>
        <v>458.1402325665507</v>
      </c>
      <c r="U28" s="12">
        <f t="shared" si="5"/>
        <v>523.4966387713395</v>
      </c>
      <c r="V28" s="12">
        <f t="shared" si="5"/>
        <v>594.7906249999997</v>
      </c>
      <c r="W28" s="12">
        <f t="shared" si="5"/>
        <v>672.2803469057433</v>
      </c>
      <c r="X28" s="12">
        <f t="shared" si="5"/>
        <v>756.2239601417821</v>
      </c>
    </row>
    <row r="29" spans="1:24" ht="12.75">
      <c r="A29" t="str">
        <f t="shared" si="0"/>
        <v>12,5x6,5</v>
      </c>
      <c r="B29">
        <v>12.5</v>
      </c>
      <c r="C29">
        <v>6.5</v>
      </c>
      <c r="D29" s="12">
        <f t="shared" si="6"/>
        <v>15.497207641601568</v>
      </c>
      <c r="E29" s="12">
        <f t="shared" si="6"/>
        <v>24.608991764209897</v>
      </c>
      <c r="F29" s="12">
        <f t="shared" si="6"/>
        <v>36.73412181712964</v>
      </c>
      <c r="G29" s="12">
        <f t="shared" si="6"/>
        <v>52.30307579040529</v>
      </c>
      <c r="H29" s="12">
        <f t="shared" si="6"/>
        <v>71.74633167408133</v>
      </c>
      <c r="I29" s="12">
        <f t="shared" si="6"/>
        <v>103.52256673353693</v>
      </c>
      <c r="J29" s="12">
        <f t="shared" si="6"/>
        <v>140.1295540509401</v>
      </c>
      <c r="K29" s="12">
        <f t="shared" si="6"/>
        <v>150.46296296296305</v>
      </c>
      <c r="L29" s="12">
        <f t="shared" si="6"/>
        <v>196.87193411367917</v>
      </c>
      <c r="M29" s="12">
        <f t="shared" si="6"/>
        <v>242.1438694000245</v>
      </c>
      <c r="N29" s="12">
        <f t="shared" si="6"/>
        <v>293.8729745370371</v>
      </c>
      <c r="O29" s="12">
        <f t="shared" si="6"/>
        <v>352.48972751476157</v>
      </c>
      <c r="P29" s="12">
        <f t="shared" si="6"/>
        <v>418.4246063232423</v>
      </c>
      <c r="Q29" s="12">
        <f t="shared" si="6"/>
        <v>492.1080889525238</v>
      </c>
      <c r="R29" s="12">
        <f t="shared" si="6"/>
        <v>573.9706533926507</v>
      </c>
      <c r="S29" s="12">
        <f t="shared" si="6"/>
        <v>664.4427776336672</v>
      </c>
      <c r="T29" s="12">
        <f t="shared" si="5"/>
        <v>763.954939665618</v>
      </c>
      <c r="U29" s="12">
        <f t="shared" si="5"/>
        <v>872.9376174785475</v>
      </c>
      <c r="V29" s="12">
        <f t="shared" si="5"/>
        <v>991.8212890625003</v>
      </c>
      <c r="W29" s="12">
        <f t="shared" si="5"/>
        <v>1121.0364324075208</v>
      </c>
      <c r="X29" s="12">
        <f t="shared" si="5"/>
        <v>1261.0135255036535</v>
      </c>
    </row>
    <row r="30" spans="1:24" ht="12.75">
      <c r="A30" t="str">
        <f t="shared" si="0"/>
        <v>12x8</v>
      </c>
      <c r="B30">
        <v>12</v>
      </c>
      <c r="C30">
        <v>8</v>
      </c>
      <c r="D30" s="12">
        <f t="shared" si="6"/>
        <v>16.2</v>
      </c>
      <c r="E30" s="12">
        <f t="shared" si="6"/>
        <v>25.724999999999998</v>
      </c>
      <c r="F30" s="12">
        <f t="shared" si="6"/>
        <v>38.4</v>
      </c>
      <c r="G30" s="12">
        <f t="shared" si="6"/>
        <v>54.675</v>
      </c>
      <c r="H30" s="12">
        <f t="shared" si="6"/>
        <v>75</v>
      </c>
      <c r="I30" s="12">
        <f t="shared" si="6"/>
        <v>108.21727500000001</v>
      </c>
      <c r="J30" s="12">
        <f t="shared" si="6"/>
        <v>146.484375</v>
      </c>
      <c r="K30" s="12">
        <f t="shared" si="6"/>
        <v>157.28640000000004</v>
      </c>
      <c r="L30" s="12">
        <f t="shared" si="6"/>
        <v>205.79999999999998</v>
      </c>
      <c r="M30" s="12">
        <f t="shared" si="6"/>
        <v>253.125</v>
      </c>
      <c r="N30" s="12">
        <f t="shared" si="6"/>
        <v>307.2</v>
      </c>
      <c r="O30" s="12">
        <f t="shared" si="6"/>
        <v>368.47499999999997</v>
      </c>
      <c r="P30" s="12">
        <f t="shared" si="6"/>
        <v>437.4</v>
      </c>
      <c r="Q30" s="12">
        <f t="shared" si="6"/>
        <v>514.425</v>
      </c>
      <c r="R30" s="12">
        <f t="shared" si="6"/>
        <v>600</v>
      </c>
      <c r="S30" s="12">
        <f t="shared" si="6"/>
        <v>694.5749999999999</v>
      </c>
      <c r="T30" s="12">
        <f t="shared" si="5"/>
        <v>798.6</v>
      </c>
      <c r="U30" s="12">
        <f t="shared" si="5"/>
        <v>912.525</v>
      </c>
      <c r="V30" s="12">
        <f t="shared" si="5"/>
        <v>1036.8</v>
      </c>
      <c r="W30" s="12">
        <f t="shared" si="5"/>
        <v>1171.875</v>
      </c>
      <c r="X30" s="12">
        <f t="shared" si="5"/>
        <v>1318.2</v>
      </c>
    </row>
    <row r="31" spans="1:24" ht="12.75">
      <c r="A31" t="str">
        <f t="shared" si="0"/>
        <v>12x10</v>
      </c>
      <c r="B31">
        <v>12</v>
      </c>
      <c r="C31">
        <v>10</v>
      </c>
      <c r="D31" s="12">
        <f t="shared" si="6"/>
        <v>20.25</v>
      </c>
      <c r="E31" s="12">
        <f t="shared" si="6"/>
        <v>32.15625</v>
      </c>
      <c r="F31" s="12">
        <f t="shared" si="6"/>
        <v>48</v>
      </c>
      <c r="G31" s="12">
        <f t="shared" si="6"/>
        <v>68.34375</v>
      </c>
      <c r="H31" s="12">
        <f t="shared" si="6"/>
        <v>93.75</v>
      </c>
      <c r="I31" s="12">
        <f t="shared" si="6"/>
        <v>135.27159375000002</v>
      </c>
      <c r="J31" s="12">
        <f t="shared" si="6"/>
        <v>183.10546875</v>
      </c>
      <c r="K31" s="12">
        <f t="shared" si="6"/>
        <v>196.60800000000006</v>
      </c>
      <c r="L31" s="12">
        <f t="shared" si="6"/>
        <v>257.25</v>
      </c>
      <c r="M31" s="12">
        <f t="shared" si="6"/>
        <v>316.40625</v>
      </c>
      <c r="N31" s="12">
        <f t="shared" si="6"/>
        <v>384</v>
      </c>
      <c r="O31" s="12">
        <f t="shared" si="6"/>
        <v>460.59375</v>
      </c>
      <c r="P31" s="12">
        <f t="shared" si="6"/>
        <v>546.75</v>
      </c>
      <c r="Q31" s="12">
        <f t="shared" si="6"/>
        <v>643.03125</v>
      </c>
      <c r="R31" s="12">
        <f t="shared" si="6"/>
        <v>750</v>
      </c>
      <c r="S31" s="12">
        <f t="shared" si="6"/>
        <v>868.21875</v>
      </c>
      <c r="T31" s="12">
        <f t="shared" si="5"/>
        <v>998.25</v>
      </c>
      <c r="U31" s="12">
        <f t="shared" si="5"/>
        <v>1140.65625</v>
      </c>
      <c r="V31" s="12">
        <f t="shared" si="5"/>
        <v>1296</v>
      </c>
      <c r="W31" s="12">
        <f t="shared" si="5"/>
        <v>1464.84375</v>
      </c>
      <c r="X31" s="12">
        <f t="shared" si="5"/>
        <v>1647.75</v>
      </c>
    </row>
    <row r="32" spans="1:24" ht="12.75">
      <c r="A32" t="str">
        <f t="shared" si="0"/>
        <v>13x6</v>
      </c>
      <c r="B32">
        <v>13</v>
      </c>
      <c r="C32">
        <v>6</v>
      </c>
      <c r="D32" s="12">
        <f t="shared" si="6"/>
        <v>16.734960937499995</v>
      </c>
      <c r="E32" s="12">
        <f t="shared" si="6"/>
        <v>26.57449815538194</v>
      </c>
      <c r="F32" s="12">
        <f t="shared" si="6"/>
        <v>39.66805555555555</v>
      </c>
      <c r="G32" s="12">
        <f t="shared" si="6"/>
        <v>56.48049316406249</v>
      </c>
      <c r="H32" s="12">
        <f t="shared" si="6"/>
        <v>77.47667100694443</v>
      </c>
      <c r="I32" s="12">
        <f t="shared" si="6"/>
        <v>111.7908561659071</v>
      </c>
      <c r="J32" s="12">
        <f t="shared" si="6"/>
        <v>151.32162306043833</v>
      </c>
      <c r="K32" s="12">
        <f t="shared" si="6"/>
        <v>162.48035555555555</v>
      </c>
      <c r="L32" s="12">
        <f t="shared" si="6"/>
        <v>212.5959852430555</v>
      </c>
      <c r="M32" s="12">
        <f t="shared" si="6"/>
        <v>261.48376464843744</v>
      </c>
      <c r="N32" s="12">
        <f t="shared" si="6"/>
        <v>317.3444444444444</v>
      </c>
      <c r="O32" s="12">
        <f t="shared" si="6"/>
        <v>380.642884657118</v>
      </c>
      <c r="P32" s="12">
        <f t="shared" si="6"/>
        <v>451.8439453124999</v>
      </c>
      <c r="Q32" s="12">
        <f t="shared" si="6"/>
        <v>531.4124864366319</v>
      </c>
      <c r="R32" s="12">
        <f t="shared" si="6"/>
        <v>619.8133680555554</v>
      </c>
      <c r="S32" s="12">
        <f t="shared" si="6"/>
        <v>717.5114501953124</v>
      </c>
      <c r="T32" s="12">
        <f t="shared" si="5"/>
        <v>824.9715928819443</v>
      </c>
      <c r="U32" s="12">
        <f t="shared" si="5"/>
        <v>942.6586561414929</v>
      </c>
      <c r="V32" s="12">
        <f t="shared" si="5"/>
        <v>1071.0374999999997</v>
      </c>
      <c r="W32" s="12">
        <f t="shared" si="5"/>
        <v>1210.5729844835066</v>
      </c>
      <c r="X32" s="12">
        <f t="shared" si="5"/>
        <v>1361.7299696180553</v>
      </c>
    </row>
    <row r="33" spans="1:24" ht="12.75">
      <c r="A33" t="str">
        <f t="shared" si="0"/>
        <v>13x8</v>
      </c>
      <c r="B33">
        <v>13</v>
      </c>
      <c r="C33">
        <v>8</v>
      </c>
      <c r="D33" s="12">
        <f t="shared" si="6"/>
        <v>22.313281249999996</v>
      </c>
      <c r="E33" s="12">
        <f t="shared" si="6"/>
        <v>35.43266420717592</v>
      </c>
      <c r="F33" s="12">
        <f t="shared" si="6"/>
        <v>52.89074074074073</v>
      </c>
      <c r="G33" s="12">
        <f t="shared" si="6"/>
        <v>75.30732421874998</v>
      </c>
      <c r="H33" s="12">
        <f t="shared" si="6"/>
        <v>103.30222800925924</v>
      </c>
      <c r="I33" s="12">
        <f t="shared" si="6"/>
        <v>149.05447488787615</v>
      </c>
      <c r="J33" s="12">
        <f t="shared" si="6"/>
        <v>201.76216408058445</v>
      </c>
      <c r="K33" s="12">
        <f t="shared" si="6"/>
        <v>216.6404740740741</v>
      </c>
      <c r="L33" s="12">
        <f t="shared" si="6"/>
        <v>283.46131365740735</v>
      </c>
      <c r="M33" s="12">
        <f t="shared" si="6"/>
        <v>348.64501953124994</v>
      </c>
      <c r="N33" s="12">
        <f t="shared" si="6"/>
        <v>423.12592592592586</v>
      </c>
      <c r="O33" s="12">
        <f t="shared" si="6"/>
        <v>507.52384620949067</v>
      </c>
      <c r="P33" s="12">
        <f t="shared" si="6"/>
        <v>602.4585937499999</v>
      </c>
      <c r="Q33" s="12">
        <f t="shared" si="6"/>
        <v>708.5499819155092</v>
      </c>
      <c r="R33" s="12">
        <f t="shared" si="6"/>
        <v>826.4178240740739</v>
      </c>
      <c r="S33" s="12">
        <f t="shared" si="6"/>
        <v>956.6819335937498</v>
      </c>
      <c r="T33" s="12">
        <f t="shared" si="5"/>
        <v>1099.9621238425925</v>
      </c>
      <c r="U33" s="12">
        <f t="shared" si="5"/>
        <v>1256.8782081886573</v>
      </c>
      <c r="V33" s="12">
        <f t="shared" si="5"/>
        <v>1428.0499999999997</v>
      </c>
      <c r="W33" s="12">
        <f t="shared" si="5"/>
        <v>1614.0973126446756</v>
      </c>
      <c r="X33" s="12">
        <f t="shared" si="5"/>
        <v>1815.6399594907405</v>
      </c>
    </row>
    <row r="34" spans="1:24" ht="12.75">
      <c r="A34" t="str">
        <f t="shared" si="0"/>
        <v>13x10</v>
      </c>
      <c r="B34">
        <v>13</v>
      </c>
      <c r="C34">
        <v>10</v>
      </c>
      <c r="D34" s="12">
        <f t="shared" si="6"/>
        <v>27.891601562499993</v>
      </c>
      <c r="E34" s="12">
        <f t="shared" si="6"/>
        <v>44.2908302589699</v>
      </c>
      <c r="F34" s="12">
        <f t="shared" si="6"/>
        <v>66.11342592592591</v>
      </c>
      <c r="G34" s="12">
        <f t="shared" si="6"/>
        <v>94.13415527343747</v>
      </c>
      <c r="H34" s="12">
        <f t="shared" si="6"/>
        <v>129.12778501157405</v>
      </c>
      <c r="I34" s="12">
        <f t="shared" si="6"/>
        <v>186.31809360984516</v>
      </c>
      <c r="J34" s="12">
        <f t="shared" si="6"/>
        <v>252.20270510073055</v>
      </c>
      <c r="K34" s="12">
        <f t="shared" si="6"/>
        <v>270.8005925925926</v>
      </c>
      <c r="L34" s="12">
        <f t="shared" si="6"/>
        <v>354.3266420717592</v>
      </c>
      <c r="M34" s="12">
        <f t="shared" si="6"/>
        <v>435.8062744140624</v>
      </c>
      <c r="N34" s="12">
        <f t="shared" si="6"/>
        <v>528.9074074074073</v>
      </c>
      <c r="O34" s="12">
        <f t="shared" si="6"/>
        <v>634.4048077618633</v>
      </c>
      <c r="P34" s="12">
        <f t="shared" si="6"/>
        <v>753.0732421874998</v>
      </c>
      <c r="Q34" s="12">
        <f t="shared" si="6"/>
        <v>885.6874773943864</v>
      </c>
      <c r="R34" s="12">
        <f t="shared" si="6"/>
        <v>1033.0222800925924</v>
      </c>
      <c r="S34" s="12">
        <f t="shared" si="6"/>
        <v>1195.8524169921873</v>
      </c>
      <c r="T34" s="12">
        <f t="shared" si="5"/>
        <v>1374.9526548032404</v>
      </c>
      <c r="U34" s="12">
        <f t="shared" si="5"/>
        <v>1571.0977602358214</v>
      </c>
      <c r="V34" s="12">
        <f t="shared" si="5"/>
        <v>1785.0624999999995</v>
      </c>
      <c r="W34" s="12">
        <f t="shared" si="5"/>
        <v>2017.6216408058444</v>
      </c>
      <c r="X34" s="12">
        <f t="shared" si="5"/>
        <v>2269.549949363425</v>
      </c>
    </row>
    <row r="35" spans="1:24" ht="12.75">
      <c r="A35" t="str">
        <f t="shared" si="0"/>
        <v>14x8</v>
      </c>
      <c r="B35">
        <v>14</v>
      </c>
      <c r="C35">
        <v>8</v>
      </c>
      <c r="D35" s="12">
        <f t="shared" si="6"/>
        <v>30.012500000000017</v>
      </c>
      <c r="E35" s="12">
        <f t="shared" si="6"/>
        <v>47.658738425925954</v>
      </c>
      <c r="F35" s="12">
        <f t="shared" si="6"/>
        <v>71.14074074074078</v>
      </c>
      <c r="G35" s="12">
        <f t="shared" si="6"/>
        <v>101.29218750000005</v>
      </c>
      <c r="H35" s="12">
        <f t="shared" si="6"/>
        <v>138.94675925925935</v>
      </c>
      <c r="I35" s="12">
        <f t="shared" si="6"/>
        <v>200.48586209490753</v>
      </c>
      <c r="J35" s="12">
        <f t="shared" si="6"/>
        <v>271.3803891782409</v>
      </c>
      <c r="K35" s="12">
        <f t="shared" si="6"/>
        <v>291.3924740740743</v>
      </c>
      <c r="L35" s="12">
        <f t="shared" si="6"/>
        <v>381.26990740740763</v>
      </c>
      <c r="M35" s="12">
        <f t="shared" si="6"/>
        <v>468.9453125000003</v>
      </c>
      <c r="N35" s="12">
        <f t="shared" si="6"/>
        <v>569.1259259259263</v>
      </c>
      <c r="O35" s="12">
        <f t="shared" si="6"/>
        <v>682.6454282407411</v>
      </c>
      <c r="P35" s="12">
        <f t="shared" si="6"/>
        <v>810.3375000000004</v>
      </c>
      <c r="Q35" s="12">
        <f t="shared" si="6"/>
        <v>953.0358217592598</v>
      </c>
      <c r="R35" s="12">
        <f t="shared" si="6"/>
        <v>1111.5740740740748</v>
      </c>
      <c r="S35" s="12">
        <f t="shared" si="6"/>
        <v>1286.7859375000007</v>
      </c>
      <c r="T35" s="12">
        <f t="shared" si="5"/>
        <v>1479.5050925925934</v>
      </c>
      <c r="U35" s="12">
        <f t="shared" si="5"/>
        <v>1690.5652199074084</v>
      </c>
      <c r="V35" s="12">
        <f t="shared" si="5"/>
        <v>1920.800000000001</v>
      </c>
      <c r="W35" s="12">
        <f t="shared" si="5"/>
        <v>2171.043113425927</v>
      </c>
      <c r="X35" s="12">
        <f t="shared" si="5"/>
        <v>2442.128240740742</v>
      </c>
    </row>
    <row r="36" spans="1:24" ht="12.75">
      <c r="A36" t="str">
        <f t="shared" si="0"/>
        <v>14x10</v>
      </c>
      <c r="B36">
        <v>14</v>
      </c>
      <c r="C36">
        <v>10</v>
      </c>
      <c r="D36" s="12">
        <f t="shared" si="6"/>
        <v>37.51562500000002</v>
      </c>
      <c r="E36" s="12">
        <f t="shared" si="6"/>
        <v>59.57342303240745</v>
      </c>
      <c r="F36" s="12">
        <f t="shared" si="6"/>
        <v>88.92592592592598</v>
      </c>
      <c r="G36" s="12">
        <f t="shared" si="6"/>
        <v>126.61523437500007</v>
      </c>
      <c r="H36" s="12">
        <f t="shared" si="6"/>
        <v>173.6834490740742</v>
      </c>
      <c r="I36" s="12">
        <f t="shared" si="6"/>
        <v>250.60732761863443</v>
      </c>
      <c r="J36" s="12">
        <f>$D$2*POWER($B36/12,4)*$C36/12*POWER(J$6/1000,3)</f>
        <v>339.22548647280115</v>
      </c>
      <c r="K36" s="12">
        <f t="shared" si="6"/>
        <v>364.2405925925929</v>
      </c>
      <c r="L36" s="12">
        <f t="shared" si="6"/>
        <v>476.5873842592596</v>
      </c>
      <c r="M36" s="12">
        <f t="shared" si="6"/>
        <v>586.1816406250003</v>
      </c>
      <c r="N36" s="12">
        <f t="shared" si="6"/>
        <v>711.4074074074078</v>
      </c>
      <c r="O36" s="12">
        <f t="shared" si="6"/>
        <v>853.3067853009264</v>
      </c>
      <c r="P36" s="12">
        <f t="shared" si="6"/>
        <v>1012.9218750000006</v>
      </c>
      <c r="Q36" s="12">
        <f t="shared" si="6"/>
        <v>1191.2947771990748</v>
      </c>
      <c r="R36" s="12">
        <f t="shared" si="6"/>
        <v>1389.4675925925935</v>
      </c>
      <c r="S36" s="12">
        <f t="shared" si="6"/>
        <v>1608.482421875001</v>
      </c>
      <c r="T36" s="12">
        <f t="shared" si="5"/>
        <v>1849.3813657407418</v>
      </c>
      <c r="U36" s="12">
        <f t="shared" si="5"/>
        <v>2113.2065248842605</v>
      </c>
      <c r="V36" s="12">
        <f t="shared" si="5"/>
        <v>2401.0000000000014</v>
      </c>
      <c r="W36" s="12">
        <f t="shared" si="5"/>
        <v>2713.803891782409</v>
      </c>
      <c r="X36" s="12">
        <f t="shared" si="5"/>
        <v>3052.660300925928</v>
      </c>
    </row>
    <row r="37" spans="1:24" ht="12.75">
      <c r="A37" t="str">
        <f t="shared" si="0"/>
        <v>14x12</v>
      </c>
      <c r="B37">
        <v>14</v>
      </c>
      <c r="C37">
        <v>12</v>
      </c>
      <c r="D37" s="12">
        <f t="shared" si="6"/>
        <v>45.018750000000026</v>
      </c>
      <c r="E37" s="12">
        <f t="shared" si="6"/>
        <v>71.48810763888892</v>
      </c>
      <c r="F37" s="12">
        <f t="shared" si="6"/>
        <v>106.71111111111117</v>
      </c>
      <c r="G37" s="12">
        <f t="shared" si="6"/>
        <v>151.93828125000007</v>
      </c>
      <c r="H37" s="12">
        <f t="shared" si="6"/>
        <v>208.420138888889</v>
      </c>
      <c r="I37" s="12">
        <f t="shared" si="6"/>
        <v>300.7287931423613</v>
      </c>
      <c r="J37" s="12">
        <f t="shared" si="6"/>
        <v>407.0705837673613</v>
      </c>
      <c r="K37" s="12">
        <f t="shared" si="6"/>
        <v>437.0887111111114</v>
      </c>
      <c r="L37" s="12">
        <f t="shared" si="6"/>
        <v>571.9048611111114</v>
      </c>
      <c r="M37" s="12">
        <f t="shared" si="6"/>
        <v>703.4179687500003</v>
      </c>
      <c r="N37" s="12">
        <f t="shared" si="6"/>
        <v>853.6888888888893</v>
      </c>
      <c r="O37" s="12">
        <f t="shared" si="6"/>
        <v>1023.9681423611116</v>
      </c>
      <c r="P37" s="12">
        <f t="shared" si="6"/>
        <v>1215.5062500000006</v>
      </c>
      <c r="Q37" s="12">
        <f t="shared" si="6"/>
        <v>1429.5537326388896</v>
      </c>
      <c r="R37" s="12">
        <f t="shared" si="6"/>
        <v>1667.361111111112</v>
      </c>
      <c r="S37" s="12">
        <f t="shared" si="6"/>
        <v>1930.178906250001</v>
      </c>
      <c r="T37" s="12">
        <f t="shared" si="5"/>
        <v>2219.25763888889</v>
      </c>
      <c r="U37" s="12">
        <f t="shared" si="5"/>
        <v>2535.8478298611126</v>
      </c>
      <c r="V37" s="12">
        <f t="shared" si="5"/>
        <v>2881.2000000000016</v>
      </c>
      <c r="W37" s="12">
        <f t="shared" si="5"/>
        <v>3256.5646701388905</v>
      </c>
      <c r="X37" s="12">
        <f t="shared" si="5"/>
        <v>3663.192361111113</v>
      </c>
    </row>
    <row r="38" spans="1:24" ht="12.75">
      <c r="A38" t="str">
        <f t="shared" si="0"/>
        <v>16x10</v>
      </c>
      <c r="B38">
        <v>16</v>
      </c>
      <c r="C38">
        <v>10</v>
      </c>
      <c r="D38" s="12">
        <f t="shared" si="6"/>
        <v>64.00000000000001</v>
      </c>
      <c r="E38" s="12">
        <f t="shared" si="6"/>
        <v>101.62962962962965</v>
      </c>
      <c r="F38" s="12">
        <f t="shared" si="6"/>
        <v>151.70370370370372</v>
      </c>
      <c r="G38" s="12">
        <f t="shared" si="6"/>
        <v>216.00000000000003</v>
      </c>
      <c r="H38" s="12">
        <f t="shared" si="6"/>
        <v>296.29629629629636</v>
      </c>
      <c r="I38" s="12">
        <f t="shared" si="6"/>
        <v>427.5250370370371</v>
      </c>
      <c r="J38" s="12">
        <f t="shared" si="6"/>
        <v>578.7037037037038</v>
      </c>
      <c r="K38" s="12">
        <f t="shared" si="6"/>
        <v>621.3783703703706</v>
      </c>
      <c r="L38" s="12">
        <f t="shared" si="6"/>
        <v>813.0370370370372</v>
      </c>
      <c r="M38" s="12">
        <f t="shared" si="6"/>
        <v>1000.0000000000001</v>
      </c>
      <c r="N38" s="12">
        <f t="shared" si="6"/>
        <v>1213.6296296296298</v>
      </c>
      <c r="O38" s="12">
        <f t="shared" si="6"/>
        <v>1455.703703703704</v>
      </c>
      <c r="P38" s="12">
        <f t="shared" si="6"/>
        <v>1728.0000000000002</v>
      </c>
      <c r="Q38" s="12">
        <f t="shared" si="6"/>
        <v>2032.2962962962965</v>
      </c>
      <c r="R38" s="12">
        <f t="shared" si="6"/>
        <v>2370.370370370371</v>
      </c>
      <c r="S38" s="12">
        <f t="shared" si="6"/>
        <v>2744.0000000000005</v>
      </c>
      <c r="T38" s="12">
        <f t="shared" si="5"/>
        <v>3154.9629629629635</v>
      </c>
      <c r="U38" s="12">
        <f t="shared" si="5"/>
        <v>3605.0370370370374</v>
      </c>
      <c r="V38" s="12">
        <f t="shared" si="5"/>
        <v>4096.000000000001</v>
      </c>
      <c r="W38" s="12">
        <f t="shared" si="5"/>
        <v>4629.6296296296305</v>
      </c>
      <c r="X38" s="12">
        <f t="shared" si="5"/>
        <v>5207.703703703704</v>
      </c>
    </row>
    <row r="39" spans="1:24" ht="12.75">
      <c r="A39" t="str">
        <f t="shared" si="0"/>
        <v>16x12</v>
      </c>
      <c r="B39">
        <v>16</v>
      </c>
      <c r="C39">
        <v>12</v>
      </c>
      <c r="D39" s="12">
        <f t="shared" si="6"/>
        <v>76.8</v>
      </c>
      <c r="E39" s="12">
        <f t="shared" si="6"/>
        <v>121.95555555555556</v>
      </c>
      <c r="F39" s="12">
        <f t="shared" si="6"/>
        <v>182.04444444444445</v>
      </c>
      <c r="G39" s="12">
        <f t="shared" si="6"/>
        <v>259.2</v>
      </c>
      <c r="H39" s="12">
        <f t="shared" si="6"/>
        <v>355.55555555555554</v>
      </c>
      <c r="I39" s="12">
        <f t="shared" si="6"/>
        <v>513.0300444444446</v>
      </c>
      <c r="J39" s="12">
        <f t="shared" si="6"/>
        <v>694.4444444444445</v>
      </c>
      <c r="K39" s="12">
        <f t="shared" si="6"/>
        <v>745.6540444444446</v>
      </c>
      <c r="L39" s="12">
        <f t="shared" si="6"/>
        <v>975.6444444444445</v>
      </c>
      <c r="M39" s="12">
        <f t="shared" si="6"/>
        <v>1200</v>
      </c>
      <c r="N39" s="12">
        <f t="shared" si="6"/>
        <v>1456.3555555555556</v>
      </c>
      <c r="O39" s="12">
        <f t="shared" si="6"/>
        <v>1746.8444444444444</v>
      </c>
      <c r="P39" s="12">
        <f t="shared" si="6"/>
        <v>2073.6</v>
      </c>
      <c r="Q39" s="12">
        <f t="shared" si="6"/>
        <v>2438.7555555555555</v>
      </c>
      <c r="R39" s="12">
        <f t="shared" si="6"/>
        <v>2844.4444444444443</v>
      </c>
      <c r="S39" s="12">
        <f t="shared" si="6"/>
        <v>3292.8</v>
      </c>
      <c r="T39" s="12">
        <f aca="true" t="shared" si="7" ref="T39:X40">$D$2*POWER($B39/12,4)*$C39/12*POWER(T$6/1000,3)</f>
        <v>3785.9555555555557</v>
      </c>
      <c r="U39" s="12">
        <f t="shared" si="7"/>
        <v>4326.044444444445</v>
      </c>
      <c r="V39" s="12">
        <f t="shared" si="7"/>
        <v>4915.2</v>
      </c>
      <c r="W39" s="12">
        <f t="shared" si="7"/>
        <v>5555.555555555556</v>
      </c>
      <c r="X39" s="12">
        <f t="shared" si="7"/>
        <v>6249.2444444444445</v>
      </c>
    </row>
    <row r="40" spans="1:24" ht="12.75">
      <c r="A40" t="str">
        <f t="shared" si="0"/>
        <v>17x10</v>
      </c>
      <c r="B40">
        <v>17</v>
      </c>
      <c r="C40">
        <v>10</v>
      </c>
      <c r="D40" s="12">
        <f t="shared" si="6"/>
        <v>81.5634765625</v>
      </c>
      <c r="E40" s="12">
        <f t="shared" si="6"/>
        <v>129.5197799117477</v>
      </c>
      <c r="F40" s="12">
        <f t="shared" si="6"/>
        <v>193.33564814814815</v>
      </c>
      <c r="G40" s="12">
        <f t="shared" si="6"/>
        <v>275.2767333984375</v>
      </c>
      <c r="H40" s="12">
        <f t="shared" si="6"/>
        <v>377.60868778935185</v>
      </c>
      <c r="I40" s="12">
        <f t="shared" si="6"/>
        <v>544.8504427851925</v>
      </c>
      <c r="J40" s="12">
        <f t="shared" si="6"/>
        <v>737.5169683385778</v>
      </c>
      <c r="K40" s="12">
        <f t="shared" si="6"/>
        <v>791.902814814815</v>
      </c>
      <c r="L40" s="12">
        <f t="shared" si="6"/>
        <v>1036.1582392939815</v>
      </c>
      <c r="M40" s="12">
        <f t="shared" si="6"/>
        <v>1274.4293212890625</v>
      </c>
      <c r="N40" s="12">
        <f t="shared" si="6"/>
        <v>1546.6851851851852</v>
      </c>
      <c r="O40" s="12">
        <f t="shared" si="6"/>
        <v>1855.1914831090858</v>
      </c>
      <c r="P40" s="12">
        <f t="shared" si="6"/>
        <v>2202.2138671875</v>
      </c>
      <c r="Q40" s="12">
        <f t="shared" si="6"/>
        <v>2590.0179895471642</v>
      </c>
      <c r="R40" s="12">
        <f t="shared" si="6"/>
        <v>3020.869502314815</v>
      </c>
      <c r="S40" s="12">
        <f>$D$2*POWER($B40/12,4)*$C40/12*POWER(S$6/1000,3)</f>
        <v>3497.0340576171875</v>
      </c>
      <c r="T40" s="12">
        <f t="shared" si="7"/>
        <v>4020.7773075810187</v>
      </c>
      <c r="U40" s="12">
        <f t="shared" si="7"/>
        <v>4594.364904333044</v>
      </c>
      <c r="V40" s="12">
        <f t="shared" si="7"/>
        <v>5220.0625</v>
      </c>
      <c r="W40" s="12">
        <f t="shared" si="7"/>
        <v>5900.135746708623</v>
      </c>
      <c r="X40" s="12">
        <f t="shared" si="7"/>
        <v>6636.850296585649</v>
      </c>
    </row>
    <row r="43" ht="12.75">
      <c r="E43">
        <f>POWER(2,2)</f>
        <v>4</v>
      </c>
    </row>
  </sheetData>
  <mergeCells count="3">
    <mergeCell ref="B1:D1"/>
    <mergeCell ref="B2:C2"/>
    <mergeCell ref="E1:L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1"/>
  <sheetViews>
    <sheetView zoomScale="125" zoomScaleNormal="125" workbookViewId="0" topLeftCell="A1">
      <selection activeCell="D11" sqref="D11"/>
    </sheetView>
  </sheetViews>
  <sheetFormatPr defaultColWidth="11.421875" defaultRowHeight="12.75"/>
  <cols>
    <col min="1" max="1" width="29.8515625" style="126" customWidth="1"/>
    <col min="2" max="2" width="5.28125" style="126" customWidth="1"/>
    <col min="3" max="3" width="7.8515625" style="126" customWidth="1"/>
    <col min="4" max="12" width="5.7109375" style="126" customWidth="1"/>
    <col min="13" max="16384" width="8.8515625" style="126" customWidth="1"/>
  </cols>
  <sheetData>
    <row r="1" spans="1:4" ht="12.75">
      <c r="A1" s="124" t="s">
        <v>331</v>
      </c>
      <c r="B1" s="124"/>
      <c r="C1" s="124"/>
      <c r="D1" s="125" t="s">
        <v>332</v>
      </c>
    </row>
    <row r="3" spans="1:3" ht="13.5" thickBot="1">
      <c r="A3" s="127"/>
      <c r="B3" s="127"/>
      <c r="C3" s="128" t="s">
        <v>333</v>
      </c>
    </row>
    <row r="4" spans="1:12" ht="12" thickTop="1">
      <c r="A4" s="129"/>
      <c r="B4" s="129"/>
      <c r="C4" s="130"/>
      <c r="D4" s="131" t="s">
        <v>334</v>
      </c>
      <c r="E4" s="132"/>
      <c r="F4" s="133"/>
      <c r="G4" s="134" t="s">
        <v>335</v>
      </c>
      <c r="H4" s="132"/>
      <c r="I4" s="133"/>
      <c r="J4" s="134" t="s">
        <v>336</v>
      </c>
      <c r="K4" s="135"/>
      <c r="L4" s="136"/>
    </row>
    <row r="5" spans="1:12" s="142" customFormat="1" ht="12" thickBot="1">
      <c r="A5" s="137"/>
      <c r="B5" s="137" t="s">
        <v>337</v>
      </c>
      <c r="C5" s="138" t="s">
        <v>338</v>
      </c>
      <c r="D5" s="139" t="s">
        <v>339</v>
      </c>
      <c r="E5" s="140" t="s">
        <v>340</v>
      </c>
      <c r="F5" s="141" t="s">
        <v>341</v>
      </c>
      <c r="G5" s="140" t="s">
        <v>339</v>
      </c>
      <c r="H5" s="140" t="s">
        <v>342</v>
      </c>
      <c r="I5" s="141" t="s">
        <v>341</v>
      </c>
      <c r="J5" s="140" t="s">
        <v>339</v>
      </c>
      <c r="K5" s="140" t="s">
        <v>342</v>
      </c>
      <c r="L5" s="141" t="s">
        <v>341</v>
      </c>
    </row>
    <row r="6" spans="1:12" ht="11.25">
      <c r="A6" s="143" t="s">
        <v>343</v>
      </c>
      <c r="B6" s="144">
        <v>8</v>
      </c>
      <c r="C6" s="145">
        <v>5</v>
      </c>
      <c r="D6" s="146">
        <v>10150</v>
      </c>
      <c r="E6" s="147">
        <v>9450</v>
      </c>
      <c r="F6" s="148">
        <v>9000</v>
      </c>
      <c r="G6" s="149">
        <v>9750</v>
      </c>
      <c r="H6" s="147">
        <v>9070</v>
      </c>
      <c r="I6" s="148">
        <v>8640</v>
      </c>
      <c r="J6" s="147">
        <v>9230</v>
      </c>
      <c r="K6" s="147">
        <v>8600</v>
      </c>
      <c r="L6" s="148">
        <v>8190</v>
      </c>
    </row>
    <row r="7" spans="1:12" s="157" customFormat="1" ht="11.25">
      <c r="A7" s="150" t="s">
        <v>344</v>
      </c>
      <c r="B7" s="151">
        <v>9</v>
      </c>
      <c r="C7" s="152">
        <v>5</v>
      </c>
      <c r="D7" s="153">
        <v>8800</v>
      </c>
      <c r="E7" s="154">
        <v>8400</v>
      </c>
      <c r="F7" s="155">
        <v>7900</v>
      </c>
      <c r="G7" s="156">
        <v>8480</v>
      </c>
      <c r="H7" s="154">
        <v>8100</v>
      </c>
      <c r="I7" s="155">
        <v>7620</v>
      </c>
      <c r="J7" s="154">
        <v>8120</v>
      </c>
      <c r="K7" s="154">
        <v>7750</v>
      </c>
      <c r="L7" s="155">
        <v>7290</v>
      </c>
    </row>
    <row r="8" spans="1:12" s="157" customFormat="1" ht="11.25">
      <c r="A8" s="158" t="s">
        <v>345</v>
      </c>
      <c r="B8" s="159">
        <v>9.5</v>
      </c>
      <c r="C8" s="160">
        <v>5</v>
      </c>
      <c r="D8" s="146">
        <v>8100</v>
      </c>
      <c r="E8" s="147">
        <v>7550</v>
      </c>
      <c r="F8" s="148">
        <v>7100</v>
      </c>
      <c r="G8" s="149">
        <v>7810</v>
      </c>
      <c r="H8" s="147">
        <v>7290</v>
      </c>
      <c r="I8" s="148">
        <v>6850</v>
      </c>
      <c r="J8" s="147">
        <v>7520</v>
      </c>
      <c r="K8" s="147">
        <v>7020</v>
      </c>
      <c r="L8" s="148">
        <v>6600</v>
      </c>
    </row>
    <row r="9" spans="1:12" s="157" customFormat="1" ht="11.25">
      <c r="A9" s="150" t="s">
        <v>346</v>
      </c>
      <c r="B9" s="151">
        <v>10</v>
      </c>
      <c r="C9" s="152">
        <v>6</v>
      </c>
      <c r="D9" s="153">
        <v>7850</v>
      </c>
      <c r="E9" s="154">
        <v>7200</v>
      </c>
      <c r="F9" s="155">
        <v>6650</v>
      </c>
      <c r="G9" s="156">
        <v>7590</v>
      </c>
      <c r="H9" s="154">
        <v>6962</v>
      </c>
      <c r="I9" s="155">
        <v>6430</v>
      </c>
      <c r="J9" s="154">
        <v>7320</v>
      </c>
      <c r="K9" s="154">
        <v>6696</v>
      </c>
      <c r="L9" s="155">
        <v>6184</v>
      </c>
    </row>
    <row r="10" spans="1:12" s="157" customFormat="1" ht="11.25">
      <c r="A10" s="158" t="s">
        <v>347</v>
      </c>
      <c r="B10" s="159">
        <v>10</v>
      </c>
      <c r="C10" s="160">
        <v>8</v>
      </c>
      <c r="D10" s="146">
        <v>6600</v>
      </c>
      <c r="E10" s="147">
        <v>6000</v>
      </c>
      <c r="F10" s="148">
        <v>5550</v>
      </c>
      <c r="G10" s="149">
        <v>6330</v>
      </c>
      <c r="H10" s="147">
        <v>5800</v>
      </c>
      <c r="I10" s="148">
        <v>5360</v>
      </c>
      <c r="J10" s="147">
        <v>6100</v>
      </c>
      <c r="K10" s="147">
        <v>5600</v>
      </c>
      <c r="L10" s="148">
        <v>5180</v>
      </c>
    </row>
    <row r="11" spans="1:12" s="157" customFormat="1" ht="11.25">
      <c r="A11" s="150" t="s">
        <v>348</v>
      </c>
      <c r="B11" s="151">
        <v>11</v>
      </c>
      <c r="C11" s="152">
        <v>7</v>
      </c>
      <c r="D11" s="153">
        <v>6400</v>
      </c>
      <c r="E11" s="154">
        <v>5900</v>
      </c>
      <c r="F11" s="155">
        <v>5450</v>
      </c>
      <c r="G11" s="156">
        <v>6210</v>
      </c>
      <c r="H11" s="154">
        <v>5720</v>
      </c>
      <c r="I11" s="155">
        <v>5270</v>
      </c>
      <c r="J11" s="154">
        <v>5960</v>
      </c>
      <c r="K11" s="154">
        <v>5550</v>
      </c>
      <c r="L11" s="155">
        <v>5120</v>
      </c>
    </row>
    <row r="12" spans="1:12" s="157" customFormat="1" ht="11.25">
      <c r="A12" s="158" t="s">
        <v>349</v>
      </c>
      <c r="B12" s="159">
        <v>11</v>
      </c>
      <c r="C12" s="160">
        <v>8</v>
      </c>
      <c r="D12" s="146">
        <v>6150</v>
      </c>
      <c r="E12" s="147">
        <v>5500</v>
      </c>
      <c r="F12" s="148">
        <v>5000</v>
      </c>
      <c r="G12" s="149">
        <v>5960</v>
      </c>
      <c r="H12" s="147">
        <v>5330</v>
      </c>
      <c r="I12" s="148">
        <v>4850</v>
      </c>
      <c r="J12" s="147">
        <v>5775</v>
      </c>
      <c r="K12" s="147">
        <v>5165</v>
      </c>
      <c r="L12" s="148">
        <v>4695</v>
      </c>
    </row>
    <row r="13" spans="1:12" s="157" customFormat="1" ht="11.25">
      <c r="A13" s="150" t="s">
        <v>350</v>
      </c>
      <c r="B13" s="151">
        <v>12</v>
      </c>
      <c r="C13" s="152">
        <v>6.5</v>
      </c>
      <c r="D13" s="153">
        <v>6000</v>
      </c>
      <c r="E13" s="154">
        <v>5680</v>
      </c>
      <c r="F13" s="155">
        <v>5430</v>
      </c>
      <c r="G13" s="156">
        <v>5830</v>
      </c>
      <c r="H13" s="154">
        <v>5520</v>
      </c>
      <c r="I13" s="155">
        <v>5280</v>
      </c>
      <c r="J13" s="154">
        <v>5660</v>
      </c>
      <c r="K13" s="154">
        <v>5360</v>
      </c>
      <c r="L13" s="155">
        <v>5120</v>
      </c>
    </row>
    <row r="14" spans="1:12" s="157" customFormat="1" ht="11.25">
      <c r="A14" s="158" t="s">
        <v>351</v>
      </c>
      <c r="B14" s="159">
        <v>12</v>
      </c>
      <c r="C14" s="160">
        <v>9</v>
      </c>
      <c r="D14" s="146">
        <v>5050</v>
      </c>
      <c r="E14" s="147">
        <v>4800</v>
      </c>
      <c r="F14" s="148">
        <v>4450</v>
      </c>
      <c r="G14" s="149">
        <v>4910</v>
      </c>
      <c r="H14" s="147">
        <v>4660</v>
      </c>
      <c r="I14" s="148">
        <v>4321</v>
      </c>
      <c r="J14" s="147">
        <v>4760</v>
      </c>
      <c r="K14" s="147">
        <v>4526</v>
      </c>
      <c r="L14" s="148">
        <v>4196</v>
      </c>
    </row>
    <row r="15" spans="1:12" s="157" customFormat="1" ht="11.25">
      <c r="A15" s="150" t="s">
        <v>352</v>
      </c>
      <c r="B15" s="151">
        <v>12.5</v>
      </c>
      <c r="C15" s="152">
        <v>7.5</v>
      </c>
      <c r="D15" s="153">
        <v>5200</v>
      </c>
      <c r="E15" s="154">
        <v>4900</v>
      </c>
      <c r="F15" s="155">
        <v>4550</v>
      </c>
      <c r="G15" s="156">
        <v>5060</v>
      </c>
      <c r="H15" s="154">
        <v>4768</v>
      </c>
      <c r="I15" s="155">
        <v>4430</v>
      </c>
      <c r="J15" s="154">
        <v>4910</v>
      </c>
      <c r="K15" s="154">
        <v>4630</v>
      </c>
      <c r="L15" s="155">
        <v>4230</v>
      </c>
    </row>
    <row r="16" spans="1:12" s="157" customFormat="1" ht="11.25">
      <c r="A16" s="158" t="s">
        <v>353</v>
      </c>
      <c r="B16" s="159">
        <v>13</v>
      </c>
      <c r="C16" s="160">
        <v>8</v>
      </c>
      <c r="D16" s="146">
        <v>5150</v>
      </c>
      <c r="E16" s="147">
        <v>4800</v>
      </c>
      <c r="F16" s="148">
        <v>4450</v>
      </c>
      <c r="G16" s="149">
        <v>5010</v>
      </c>
      <c r="H16" s="147">
        <v>4670</v>
      </c>
      <c r="I16" s="148">
        <v>4330</v>
      </c>
      <c r="J16" s="147">
        <v>4880</v>
      </c>
      <c r="K16" s="147">
        <v>4540</v>
      </c>
      <c r="L16" s="148">
        <v>4210</v>
      </c>
    </row>
    <row r="17" spans="1:12" s="157" customFormat="1" ht="11.25">
      <c r="A17" s="150" t="s">
        <v>354</v>
      </c>
      <c r="B17" s="151">
        <v>13</v>
      </c>
      <c r="C17" s="152">
        <v>11</v>
      </c>
      <c r="D17" s="153">
        <v>4400</v>
      </c>
      <c r="E17" s="154">
        <v>3950</v>
      </c>
      <c r="F17" s="155">
        <v>3650</v>
      </c>
      <c r="G17" s="156">
        <v>4280</v>
      </c>
      <c r="H17" s="154">
        <v>3850</v>
      </c>
      <c r="I17" s="155">
        <v>3550</v>
      </c>
      <c r="J17" s="154">
        <v>4170</v>
      </c>
      <c r="K17" s="154">
        <v>3740</v>
      </c>
      <c r="L17" s="155">
        <v>3450</v>
      </c>
    </row>
    <row r="18" spans="1:12" s="157" customFormat="1" ht="11.25">
      <c r="A18" s="158" t="s">
        <v>355</v>
      </c>
      <c r="B18" s="159">
        <v>14</v>
      </c>
      <c r="C18" s="160">
        <v>8</v>
      </c>
      <c r="D18" s="146">
        <v>4150</v>
      </c>
      <c r="E18" s="147">
        <v>3900</v>
      </c>
      <c r="F18" s="148">
        <v>3550</v>
      </c>
      <c r="G18" s="149">
        <v>4050</v>
      </c>
      <c r="H18" s="147">
        <v>3810</v>
      </c>
      <c r="I18" s="148">
        <v>3460</v>
      </c>
      <c r="J18" s="147">
        <v>3940</v>
      </c>
      <c r="K18" s="147">
        <v>3710</v>
      </c>
      <c r="L18" s="148">
        <v>3372</v>
      </c>
    </row>
    <row r="19" spans="1:12" s="157" customFormat="1" ht="11.25">
      <c r="A19" s="150" t="s">
        <v>356</v>
      </c>
      <c r="B19" s="151">
        <v>14</v>
      </c>
      <c r="C19" s="152">
        <v>9</v>
      </c>
      <c r="D19" s="153">
        <v>3950</v>
      </c>
      <c r="E19" s="154">
        <v>3700</v>
      </c>
      <c r="F19" s="155">
        <v>3350</v>
      </c>
      <c r="G19" s="156">
        <v>3850</v>
      </c>
      <c r="H19" s="154">
        <v>3600</v>
      </c>
      <c r="I19" s="155">
        <v>3250</v>
      </c>
      <c r="J19" s="154">
        <v>3750</v>
      </c>
      <c r="K19" s="154">
        <v>3500</v>
      </c>
      <c r="L19" s="155">
        <v>3150</v>
      </c>
    </row>
    <row r="20" spans="1:12" s="157" customFormat="1" ht="11.25">
      <c r="A20" s="158" t="s">
        <v>357</v>
      </c>
      <c r="B20" s="159">
        <v>14</v>
      </c>
      <c r="C20" s="160">
        <v>10</v>
      </c>
      <c r="D20" s="146">
        <v>3750</v>
      </c>
      <c r="E20" s="147">
        <v>3590</v>
      </c>
      <c r="F20" s="148">
        <v>3450</v>
      </c>
      <c r="G20" s="149">
        <v>3660</v>
      </c>
      <c r="H20" s="147">
        <v>3500</v>
      </c>
      <c r="I20" s="148">
        <v>3370</v>
      </c>
      <c r="J20" s="147">
        <v>3560</v>
      </c>
      <c r="K20" s="147">
        <v>3410</v>
      </c>
      <c r="L20" s="148">
        <v>3280</v>
      </c>
    </row>
    <row r="21" spans="1:12" s="157" customFormat="1" ht="11.25">
      <c r="A21" s="150" t="s">
        <v>358</v>
      </c>
      <c r="B21" s="151">
        <v>15</v>
      </c>
      <c r="C21" s="152">
        <v>13</v>
      </c>
      <c r="D21" s="153">
        <v>3300</v>
      </c>
      <c r="E21" s="154">
        <v>3050</v>
      </c>
      <c r="F21" s="155">
        <v>2850</v>
      </c>
      <c r="G21" s="156">
        <v>3230</v>
      </c>
      <c r="H21" s="154">
        <v>2980</v>
      </c>
      <c r="I21" s="155">
        <v>2790</v>
      </c>
      <c r="J21" s="154">
        <v>3150</v>
      </c>
      <c r="K21" s="154">
        <v>2910</v>
      </c>
      <c r="L21" s="155">
        <v>2720</v>
      </c>
    </row>
    <row r="22" spans="1:12" s="157" customFormat="1" ht="11.25">
      <c r="A22" s="158" t="s">
        <v>359</v>
      </c>
      <c r="B22" s="159">
        <v>16</v>
      </c>
      <c r="C22" s="160">
        <v>10</v>
      </c>
      <c r="D22" s="146">
        <v>3500</v>
      </c>
      <c r="E22" s="147">
        <v>3330</v>
      </c>
      <c r="F22" s="148">
        <v>3190</v>
      </c>
      <c r="G22" s="149">
        <v>3420</v>
      </c>
      <c r="H22" s="147">
        <v>3260</v>
      </c>
      <c r="I22" s="148">
        <v>3130</v>
      </c>
      <c r="J22" s="147">
        <v>3350</v>
      </c>
      <c r="K22" s="147">
        <v>3180</v>
      </c>
      <c r="L22" s="148">
        <v>3050</v>
      </c>
    </row>
    <row r="23" spans="1:12" s="157" customFormat="1" ht="11.25">
      <c r="A23" s="150" t="s">
        <v>360</v>
      </c>
      <c r="B23" s="151">
        <v>16</v>
      </c>
      <c r="C23" s="152">
        <v>13</v>
      </c>
      <c r="D23" s="153">
        <v>3200</v>
      </c>
      <c r="E23" s="154">
        <v>2900</v>
      </c>
      <c r="F23" s="155">
        <v>2650</v>
      </c>
      <c r="G23" s="156">
        <v>3130</v>
      </c>
      <c r="H23" s="154">
        <v>2840</v>
      </c>
      <c r="I23" s="155">
        <v>2600</v>
      </c>
      <c r="J23" s="154">
        <v>3060</v>
      </c>
      <c r="K23" s="154">
        <v>2770</v>
      </c>
      <c r="L23" s="155">
        <v>2530</v>
      </c>
    </row>
    <row r="24" spans="1:12" s="157" customFormat="1" ht="11.25">
      <c r="A24" s="158" t="s">
        <v>361</v>
      </c>
      <c r="B24" s="159">
        <v>17</v>
      </c>
      <c r="C24" s="160">
        <v>9</v>
      </c>
      <c r="D24" s="146">
        <v>3400</v>
      </c>
      <c r="E24" s="147">
        <v>3250</v>
      </c>
      <c r="F24" s="148">
        <v>3070</v>
      </c>
      <c r="G24" s="149">
        <v>3330</v>
      </c>
      <c r="H24" s="147">
        <v>3180</v>
      </c>
      <c r="I24" s="148">
        <v>3010</v>
      </c>
      <c r="J24" s="147">
        <v>3260</v>
      </c>
      <c r="K24" s="147">
        <v>3120</v>
      </c>
      <c r="L24" s="148">
        <v>2950</v>
      </c>
    </row>
    <row r="25" spans="1:12" s="157" customFormat="1" ht="11.25">
      <c r="A25" s="150" t="s">
        <v>362</v>
      </c>
      <c r="B25" s="151">
        <v>17</v>
      </c>
      <c r="C25" s="152">
        <v>11</v>
      </c>
      <c r="D25" s="153">
        <v>3000</v>
      </c>
      <c r="E25" s="154">
        <v>2860</v>
      </c>
      <c r="F25" s="155">
        <v>2730</v>
      </c>
      <c r="G25" s="156">
        <v>2940</v>
      </c>
      <c r="H25" s="154">
        <v>2800</v>
      </c>
      <c r="I25" s="155">
        <v>2670</v>
      </c>
      <c r="J25" s="154">
        <v>2880</v>
      </c>
      <c r="K25" s="154">
        <v>2740</v>
      </c>
      <c r="L25" s="155">
        <v>2620</v>
      </c>
    </row>
    <row r="26" spans="1:12" s="157" customFormat="1" ht="11.25">
      <c r="A26" s="158" t="s">
        <v>363</v>
      </c>
      <c r="B26" s="159">
        <v>17</v>
      </c>
      <c r="C26" s="160">
        <v>13</v>
      </c>
      <c r="D26" s="146">
        <v>2650</v>
      </c>
      <c r="E26" s="147">
        <v>2540</v>
      </c>
      <c r="F26" s="148">
        <v>2440</v>
      </c>
      <c r="G26" s="149">
        <v>2600</v>
      </c>
      <c r="H26" s="147">
        <v>2490</v>
      </c>
      <c r="I26" s="148">
        <v>2390</v>
      </c>
      <c r="J26" s="147">
        <v>2540</v>
      </c>
      <c r="K26" s="147">
        <v>2440</v>
      </c>
      <c r="L26" s="148">
        <v>2340</v>
      </c>
    </row>
    <row r="27" spans="1:12" s="157" customFormat="1" ht="12" thickBot="1">
      <c r="A27" s="161" t="s">
        <v>364</v>
      </c>
      <c r="B27" s="162">
        <v>18</v>
      </c>
      <c r="C27" s="163">
        <v>11</v>
      </c>
      <c r="D27" s="164">
        <v>3070</v>
      </c>
      <c r="E27" s="165">
        <v>2800</v>
      </c>
      <c r="F27" s="166">
        <v>2600</v>
      </c>
      <c r="G27" s="167">
        <v>3018</v>
      </c>
      <c r="H27" s="165">
        <v>2752</v>
      </c>
      <c r="I27" s="166">
        <v>2556</v>
      </c>
      <c r="J27" s="165">
        <v>2960</v>
      </c>
      <c r="K27" s="165">
        <v>2637</v>
      </c>
      <c r="L27" s="166">
        <v>2450</v>
      </c>
    </row>
    <row r="28" spans="1:12" s="157" customFormat="1" ht="12" thickTop="1">
      <c r="A28" s="126"/>
      <c r="B28" s="168"/>
      <c r="C28" s="168"/>
      <c r="D28" s="126"/>
      <c r="E28" s="126"/>
      <c r="F28" s="126"/>
      <c r="G28" s="126"/>
      <c r="H28" s="126"/>
      <c r="I28" s="126"/>
      <c r="J28" s="126"/>
      <c r="K28" s="126"/>
      <c r="L28" s="126"/>
    </row>
    <row r="29" spans="2:3" ht="11.25">
      <c r="B29" s="168"/>
      <c r="C29" s="168"/>
    </row>
    <row r="30" spans="2:3" ht="11.25">
      <c r="B30" s="168"/>
      <c r="C30" s="168"/>
    </row>
    <row r="31" spans="2:3" ht="11.25">
      <c r="B31" s="168"/>
      <c r="C31" s="168"/>
    </row>
  </sheetData>
  <hyperlinks>
    <hyperlink ref="D1" r:id="rId1" display="http://www.luftschrauben.de/"/>
  </hyperlinks>
  <printOptions/>
  <pageMargins left="0.53" right="0.48" top="1" bottom="1" header="0.4921259845" footer="0.4921259845"/>
  <pageSetup horizontalDpi="203" verticalDpi="203" orientation="landscape" paperSize="9" scale="150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H49"/>
  <sheetViews>
    <sheetView zoomScale="125" zoomScaleNormal="125" workbookViewId="0" topLeftCell="A1">
      <pane xSplit="1" ySplit="5" topLeftCell="Q11" activePane="bottomRight" state="frozen"/>
      <selection pane="topLeft" activeCell="A1" sqref="A1"/>
      <selection pane="topRight" activeCell="A1" sqref="A1"/>
      <selection pane="bottomLeft" activeCell="A5" sqref="A5"/>
      <selection pane="bottomRight" activeCell="A25" sqref="A25"/>
    </sheetView>
  </sheetViews>
  <sheetFormatPr defaultColWidth="11.421875" defaultRowHeight="12.75"/>
  <cols>
    <col min="1" max="1" width="31.8515625" style="126" customWidth="1"/>
    <col min="2" max="2" width="5.28125" style="126" customWidth="1"/>
    <col min="3" max="3" width="5.00390625" style="126" customWidth="1"/>
    <col min="4" max="10" width="4.28125" style="126" customWidth="1"/>
    <col min="11" max="11" width="5.57421875" style="126" customWidth="1"/>
    <col min="12" max="18" width="4.28125" style="126" customWidth="1"/>
    <col min="19" max="19" width="2.140625" style="126" customWidth="1"/>
    <col min="20" max="34" width="5.7109375" style="126" customWidth="1"/>
    <col min="35" max="16384" width="11.421875" style="126" customWidth="1"/>
  </cols>
  <sheetData>
    <row r="1" spans="1:11" ht="12.75">
      <c r="A1" s="124" t="s">
        <v>365</v>
      </c>
      <c r="B1" s="124"/>
      <c r="C1" s="124"/>
      <c r="K1" s="125" t="s">
        <v>332</v>
      </c>
    </row>
    <row r="2" ht="11.25">
      <c r="A2" s="126" t="s">
        <v>366</v>
      </c>
    </row>
    <row r="3" spans="1:20" ht="13.5" thickBot="1">
      <c r="A3" s="127"/>
      <c r="B3" s="127"/>
      <c r="C3" s="127"/>
      <c r="D3" s="169" t="s">
        <v>367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T3" s="128" t="s">
        <v>333</v>
      </c>
    </row>
    <row r="4" spans="1:34" ht="11.25">
      <c r="A4" s="127"/>
      <c r="B4" s="127"/>
      <c r="C4" s="127"/>
      <c r="D4" s="131" t="s">
        <v>334</v>
      </c>
      <c r="E4" s="132"/>
      <c r="F4" s="132"/>
      <c r="G4" s="132"/>
      <c r="H4" s="133"/>
      <c r="I4" s="131" t="s">
        <v>335</v>
      </c>
      <c r="J4" s="132"/>
      <c r="K4" s="132"/>
      <c r="L4" s="132"/>
      <c r="M4" s="133"/>
      <c r="N4" s="131" t="s">
        <v>368</v>
      </c>
      <c r="O4" s="132"/>
      <c r="P4" s="132"/>
      <c r="Q4" s="132"/>
      <c r="R4" s="170"/>
      <c r="T4" s="131" t="s">
        <v>334</v>
      </c>
      <c r="U4" s="132"/>
      <c r="V4" s="132"/>
      <c r="W4" s="132"/>
      <c r="X4" s="133"/>
      <c r="Y4" s="131" t="s">
        <v>335</v>
      </c>
      <c r="Z4" s="132"/>
      <c r="AA4" s="132"/>
      <c r="AB4" s="132"/>
      <c r="AC4" s="133"/>
      <c r="AD4" s="131" t="s">
        <v>336</v>
      </c>
      <c r="AE4" s="132"/>
      <c r="AF4" s="132"/>
      <c r="AG4" s="132"/>
      <c r="AH4" s="133"/>
    </row>
    <row r="5" spans="1:34" s="142" customFormat="1" ht="12" thickBot="1">
      <c r="A5" s="171"/>
      <c r="B5" s="172" t="s">
        <v>337</v>
      </c>
      <c r="C5" s="172" t="s">
        <v>338</v>
      </c>
      <c r="D5" s="173" t="s">
        <v>369</v>
      </c>
      <c r="E5" s="140" t="s">
        <v>370</v>
      </c>
      <c r="F5" s="174" t="s">
        <v>339</v>
      </c>
      <c r="G5" s="140" t="s">
        <v>340</v>
      </c>
      <c r="H5" s="141" t="s">
        <v>341</v>
      </c>
      <c r="I5" s="173" t="s">
        <v>371</v>
      </c>
      <c r="J5" s="140" t="s">
        <v>372</v>
      </c>
      <c r="K5" s="140" t="s">
        <v>339</v>
      </c>
      <c r="L5" s="140" t="s">
        <v>342</v>
      </c>
      <c r="M5" s="141" t="s">
        <v>341</v>
      </c>
      <c r="N5" s="173" t="s">
        <v>371</v>
      </c>
      <c r="O5" s="140" t="s">
        <v>372</v>
      </c>
      <c r="P5" s="140" t="s">
        <v>339</v>
      </c>
      <c r="Q5" s="140" t="s">
        <v>342</v>
      </c>
      <c r="R5" s="141" t="s">
        <v>341</v>
      </c>
      <c r="T5" s="173" t="s">
        <v>369</v>
      </c>
      <c r="U5" s="140" t="s">
        <v>370</v>
      </c>
      <c r="V5" s="174" t="s">
        <v>339</v>
      </c>
      <c r="W5" s="140" t="s">
        <v>340</v>
      </c>
      <c r="X5" s="141" t="s">
        <v>341</v>
      </c>
      <c r="Y5" s="173" t="s">
        <v>371</v>
      </c>
      <c r="Z5" s="140" t="s">
        <v>372</v>
      </c>
      <c r="AA5" s="140" t="s">
        <v>339</v>
      </c>
      <c r="AB5" s="140" t="s">
        <v>342</v>
      </c>
      <c r="AC5" s="141" t="s">
        <v>341</v>
      </c>
      <c r="AD5" s="173" t="s">
        <v>371</v>
      </c>
      <c r="AE5" s="140" t="s">
        <v>372</v>
      </c>
      <c r="AF5" s="140" t="s">
        <v>339</v>
      </c>
      <c r="AG5" s="140" t="s">
        <v>342</v>
      </c>
      <c r="AH5" s="141" t="s">
        <v>341</v>
      </c>
    </row>
    <row r="6" spans="1:34" ht="11.25">
      <c r="A6" s="175" t="s">
        <v>373</v>
      </c>
      <c r="B6" s="176">
        <v>7</v>
      </c>
      <c r="C6" s="176">
        <v>6</v>
      </c>
      <c r="D6" s="146">
        <v>9.8</v>
      </c>
      <c r="E6" s="147">
        <v>11.7</v>
      </c>
      <c r="F6" s="147">
        <v>13.8</v>
      </c>
      <c r="G6" s="147">
        <v>15.8</v>
      </c>
      <c r="H6" s="148">
        <v>17.9</v>
      </c>
      <c r="I6" s="146">
        <v>10.2</v>
      </c>
      <c r="J6" s="147">
        <v>12.2</v>
      </c>
      <c r="K6" s="147">
        <v>14.2</v>
      </c>
      <c r="L6" s="147">
        <v>16.2</v>
      </c>
      <c r="M6" s="148">
        <v>18.2</v>
      </c>
      <c r="N6" s="146">
        <v>10.6</v>
      </c>
      <c r="O6" s="147">
        <v>12.6</v>
      </c>
      <c r="P6" s="147">
        <v>14.6</v>
      </c>
      <c r="Q6" s="147">
        <v>16.6</v>
      </c>
      <c r="R6" s="148">
        <v>18.6</v>
      </c>
      <c r="T6" s="146">
        <v>13300</v>
      </c>
      <c r="U6" s="147">
        <v>12700</v>
      </c>
      <c r="V6" s="147">
        <v>12110</v>
      </c>
      <c r="W6" s="147">
        <v>11500</v>
      </c>
      <c r="X6" s="148">
        <v>10900</v>
      </c>
      <c r="Y6" s="146">
        <v>12670</v>
      </c>
      <c r="Z6" s="147">
        <v>12100</v>
      </c>
      <c r="AA6" s="147">
        <v>11500</v>
      </c>
      <c r="AB6" s="147">
        <v>10960</v>
      </c>
      <c r="AC6" s="148">
        <v>10380</v>
      </c>
      <c r="AD6" s="146">
        <v>11970</v>
      </c>
      <c r="AE6" s="147">
        <v>11430</v>
      </c>
      <c r="AF6" s="147">
        <v>10850</v>
      </c>
      <c r="AG6" s="147">
        <v>10350</v>
      </c>
      <c r="AH6" s="148">
        <v>9810</v>
      </c>
    </row>
    <row r="7" spans="1:34" ht="11.25">
      <c r="A7" s="175" t="s">
        <v>374</v>
      </c>
      <c r="B7" s="176">
        <v>8</v>
      </c>
      <c r="C7" s="176">
        <v>5</v>
      </c>
      <c r="D7" s="146">
        <v>10.5</v>
      </c>
      <c r="E7" s="147">
        <v>12.7</v>
      </c>
      <c r="F7" s="147">
        <v>15</v>
      </c>
      <c r="G7" s="147">
        <v>17.2</v>
      </c>
      <c r="H7" s="148">
        <v>19.5</v>
      </c>
      <c r="I7" s="146">
        <v>10.9</v>
      </c>
      <c r="J7" s="147">
        <v>13.1</v>
      </c>
      <c r="K7" s="147">
        <v>15.7</v>
      </c>
      <c r="L7" s="147">
        <v>17.6</v>
      </c>
      <c r="M7" s="148">
        <v>19.9</v>
      </c>
      <c r="N7" s="146">
        <v>11.3</v>
      </c>
      <c r="O7" s="147">
        <v>13.5</v>
      </c>
      <c r="P7" s="147">
        <v>15.8</v>
      </c>
      <c r="Q7" s="147">
        <v>18</v>
      </c>
      <c r="R7" s="148">
        <v>20.3</v>
      </c>
      <c r="T7" s="146">
        <v>10900</v>
      </c>
      <c r="U7" s="147">
        <v>10400</v>
      </c>
      <c r="V7" s="147">
        <v>10000</v>
      </c>
      <c r="W7" s="147">
        <v>9460</v>
      </c>
      <c r="X7" s="148">
        <v>9000</v>
      </c>
      <c r="Y7" s="146">
        <v>10460</v>
      </c>
      <c r="Z7" s="147">
        <v>9980</v>
      </c>
      <c r="AA7" s="147">
        <v>9600</v>
      </c>
      <c r="AB7" s="147">
        <v>9080</v>
      </c>
      <c r="AC7" s="148">
        <v>8640</v>
      </c>
      <c r="AD7" s="146">
        <v>9920</v>
      </c>
      <c r="AE7" s="147">
        <v>9464</v>
      </c>
      <c r="AF7" s="147">
        <v>9100</v>
      </c>
      <c r="AG7" s="147">
        <v>8609</v>
      </c>
      <c r="AH7" s="148">
        <v>8190</v>
      </c>
    </row>
    <row r="8" spans="1:34" ht="11.25">
      <c r="A8" s="175" t="s">
        <v>343</v>
      </c>
      <c r="B8" s="176">
        <v>8</v>
      </c>
      <c r="C8" s="176">
        <v>5</v>
      </c>
      <c r="D8" s="146">
        <v>9.1</v>
      </c>
      <c r="E8" s="147">
        <v>11.3</v>
      </c>
      <c r="F8" s="147">
        <v>13.6</v>
      </c>
      <c r="G8" s="147">
        <v>15.8</v>
      </c>
      <c r="H8" s="148">
        <v>18.1</v>
      </c>
      <c r="I8" s="146">
        <v>9.4</v>
      </c>
      <c r="J8" s="147">
        <v>11.6</v>
      </c>
      <c r="K8" s="147">
        <v>13.9</v>
      </c>
      <c r="L8" s="147">
        <v>16.1</v>
      </c>
      <c r="M8" s="148">
        <v>18.4</v>
      </c>
      <c r="N8" s="146">
        <v>9.8</v>
      </c>
      <c r="O8" s="147">
        <v>12</v>
      </c>
      <c r="P8" s="147">
        <v>14.3</v>
      </c>
      <c r="Q8" s="147">
        <v>16.5</v>
      </c>
      <c r="R8" s="148">
        <v>18.8</v>
      </c>
      <c r="T8" s="146">
        <v>11200</v>
      </c>
      <c r="U8" s="147">
        <v>10700</v>
      </c>
      <c r="V8" s="147">
        <v>10150</v>
      </c>
      <c r="W8" s="147">
        <v>9450</v>
      </c>
      <c r="X8" s="148">
        <v>9000</v>
      </c>
      <c r="Y8" s="146">
        <v>10750</v>
      </c>
      <c r="Z8" s="147">
        <v>10270</v>
      </c>
      <c r="AA8" s="147">
        <v>9750</v>
      </c>
      <c r="AB8" s="147">
        <v>9070</v>
      </c>
      <c r="AC8" s="148">
        <v>8640</v>
      </c>
      <c r="AD8" s="146">
        <v>10190</v>
      </c>
      <c r="AE8" s="147">
        <v>9740</v>
      </c>
      <c r="AF8" s="147">
        <v>9230</v>
      </c>
      <c r="AG8" s="147">
        <v>8600</v>
      </c>
      <c r="AH8" s="148">
        <v>8190</v>
      </c>
    </row>
    <row r="9" spans="1:34" ht="11.25">
      <c r="A9" s="175" t="s">
        <v>344</v>
      </c>
      <c r="B9" s="176">
        <v>9</v>
      </c>
      <c r="C9" s="176">
        <v>5</v>
      </c>
      <c r="D9" s="146">
        <v>10.5</v>
      </c>
      <c r="E9" s="147">
        <v>13</v>
      </c>
      <c r="F9" s="147">
        <v>15.5</v>
      </c>
      <c r="G9" s="147">
        <v>18</v>
      </c>
      <c r="H9" s="148">
        <v>20.5</v>
      </c>
      <c r="I9" s="146">
        <v>10.8</v>
      </c>
      <c r="J9" s="147">
        <v>13.3</v>
      </c>
      <c r="K9" s="147">
        <v>15.84</v>
      </c>
      <c r="L9" s="147">
        <v>18.4</v>
      </c>
      <c r="M9" s="148">
        <v>20.9</v>
      </c>
      <c r="N9" s="146">
        <v>11.1</v>
      </c>
      <c r="O9" s="147">
        <v>13.6</v>
      </c>
      <c r="P9" s="147">
        <v>16.2</v>
      </c>
      <c r="Q9" s="147">
        <v>18.7</v>
      </c>
      <c r="R9" s="148">
        <v>21.2</v>
      </c>
      <c r="T9" s="146">
        <v>9900</v>
      </c>
      <c r="U9" s="147">
        <v>9400</v>
      </c>
      <c r="V9" s="147">
        <v>8800</v>
      </c>
      <c r="W9" s="147">
        <v>8400</v>
      </c>
      <c r="X9" s="148">
        <v>7900</v>
      </c>
      <c r="Y9" s="146">
        <v>9540</v>
      </c>
      <c r="Z9" s="147">
        <v>9060</v>
      </c>
      <c r="AA9" s="147">
        <v>8480</v>
      </c>
      <c r="AB9" s="147">
        <v>8100</v>
      </c>
      <c r="AC9" s="148">
        <v>7620</v>
      </c>
      <c r="AD9" s="146">
        <v>9138</v>
      </c>
      <c r="AE9" s="147">
        <v>8680</v>
      </c>
      <c r="AF9" s="147">
        <v>8120</v>
      </c>
      <c r="AG9" s="147">
        <v>7750</v>
      </c>
      <c r="AH9" s="148">
        <v>7290</v>
      </c>
    </row>
    <row r="10" spans="1:34" ht="11.25">
      <c r="A10" s="175" t="s">
        <v>375</v>
      </c>
      <c r="B10" s="176">
        <v>9</v>
      </c>
      <c r="C10" s="176">
        <v>5</v>
      </c>
      <c r="D10" s="146">
        <v>7</v>
      </c>
      <c r="E10" s="147">
        <v>9.5</v>
      </c>
      <c r="F10" s="147">
        <v>12</v>
      </c>
      <c r="G10" s="147">
        <v>14.5</v>
      </c>
      <c r="H10" s="148">
        <v>17</v>
      </c>
      <c r="I10" s="146">
        <v>7.3</v>
      </c>
      <c r="J10" s="147">
        <v>9.8</v>
      </c>
      <c r="K10" s="147">
        <v>12.3</v>
      </c>
      <c r="L10" s="147">
        <v>14.8</v>
      </c>
      <c r="M10" s="148">
        <v>17.3</v>
      </c>
      <c r="N10" s="146">
        <v>7.6</v>
      </c>
      <c r="O10" s="147">
        <v>10.1</v>
      </c>
      <c r="P10" s="147">
        <v>12.6</v>
      </c>
      <c r="Q10" s="147">
        <v>15.1</v>
      </c>
      <c r="R10" s="148">
        <v>17.6</v>
      </c>
      <c r="T10" s="146">
        <v>11500</v>
      </c>
      <c r="U10" s="147">
        <v>11100</v>
      </c>
      <c r="V10" s="147">
        <v>10300</v>
      </c>
      <c r="W10" s="147">
        <v>9600</v>
      </c>
      <c r="X10" s="148">
        <v>9100</v>
      </c>
      <c r="Y10" s="146">
        <v>11080</v>
      </c>
      <c r="Z10" s="147">
        <v>10300</v>
      </c>
      <c r="AA10" s="147">
        <v>9930</v>
      </c>
      <c r="AB10" s="147">
        <v>9248</v>
      </c>
      <c r="AC10" s="148">
        <v>8760</v>
      </c>
      <c r="AD10" s="146">
        <v>10620</v>
      </c>
      <c r="AE10" s="147">
        <v>10260</v>
      </c>
      <c r="AF10" s="147">
        <v>9517</v>
      </c>
      <c r="AG10" s="147">
        <v>8870</v>
      </c>
      <c r="AH10" s="148">
        <v>8408</v>
      </c>
    </row>
    <row r="11" spans="1:34" ht="11.25">
      <c r="A11" s="175" t="s">
        <v>376</v>
      </c>
      <c r="B11" s="176">
        <v>9</v>
      </c>
      <c r="C11" s="176">
        <v>6.5</v>
      </c>
      <c r="D11" s="146">
        <v>16</v>
      </c>
      <c r="E11" s="147">
        <v>18.5</v>
      </c>
      <c r="F11" s="147">
        <v>21</v>
      </c>
      <c r="G11" s="147">
        <v>23.5</v>
      </c>
      <c r="H11" s="148">
        <v>26</v>
      </c>
      <c r="I11" s="146">
        <v>16.5</v>
      </c>
      <c r="J11" s="147">
        <v>19</v>
      </c>
      <c r="K11" s="147">
        <v>21.5</v>
      </c>
      <c r="L11" s="147">
        <v>24</v>
      </c>
      <c r="M11" s="148">
        <v>26.5</v>
      </c>
      <c r="N11" s="146">
        <v>16.9</v>
      </c>
      <c r="O11" s="147">
        <v>19.4</v>
      </c>
      <c r="P11" s="147">
        <v>21.9</v>
      </c>
      <c r="Q11" s="147">
        <v>24.4</v>
      </c>
      <c r="R11" s="148">
        <v>26.9</v>
      </c>
      <c r="T11" s="146">
        <v>8050</v>
      </c>
      <c r="U11" s="147">
        <v>7800</v>
      </c>
      <c r="V11" s="147">
        <v>7500</v>
      </c>
      <c r="W11" s="147">
        <v>7150</v>
      </c>
      <c r="X11" s="148">
        <v>6850</v>
      </c>
      <c r="Y11" s="146">
        <v>7760</v>
      </c>
      <c r="Z11" s="147">
        <v>7520</v>
      </c>
      <c r="AA11" s="147">
        <v>7220</v>
      </c>
      <c r="AB11" s="147">
        <v>6900</v>
      </c>
      <c r="AC11" s="148">
        <v>6600</v>
      </c>
      <c r="AD11" s="146">
        <v>7430</v>
      </c>
      <c r="AE11" s="147">
        <v>7200</v>
      </c>
      <c r="AF11" s="147">
        <v>6920</v>
      </c>
      <c r="AG11" s="147">
        <v>6600</v>
      </c>
      <c r="AH11" s="148">
        <v>6320</v>
      </c>
    </row>
    <row r="12" spans="1:34" ht="11.25">
      <c r="A12" s="175" t="s">
        <v>345</v>
      </c>
      <c r="B12" s="176">
        <v>9.5</v>
      </c>
      <c r="C12" s="176">
        <v>5</v>
      </c>
      <c r="D12" s="146">
        <v>9.8</v>
      </c>
      <c r="E12" s="147">
        <v>12.3</v>
      </c>
      <c r="F12" s="147">
        <v>15</v>
      </c>
      <c r="G12" s="147">
        <v>17.7</v>
      </c>
      <c r="H12" s="148">
        <v>20.4</v>
      </c>
      <c r="I12" s="146">
        <v>10.1</v>
      </c>
      <c r="J12" s="147">
        <v>12.6</v>
      </c>
      <c r="K12" s="147">
        <v>15.3</v>
      </c>
      <c r="L12" s="147">
        <v>18</v>
      </c>
      <c r="M12" s="148">
        <v>20.7</v>
      </c>
      <c r="N12" s="146">
        <v>10.4</v>
      </c>
      <c r="O12" s="147">
        <v>12.9</v>
      </c>
      <c r="P12" s="147">
        <v>15.6</v>
      </c>
      <c r="Q12" s="147">
        <v>18.3</v>
      </c>
      <c r="R12" s="148">
        <v>21</v>
      </c>
      <c r="T12" s="146">
        <v>9000</v>
      </c>
      <c r="U12" s="147">
        <v>8550</v>
      </c>
      <c r="V12" s="147">
        <v>8100</v>
      </c>
      <c r="W12" s="147">
        <v>7550</v>
      </c>
      <c r="X12" s="148">
        <v>7100</v>
      </c>
      <c r="Y12" s="146">
        <v>8680</v>
      </c>
      <c r="Z12" s="147">
        <v>8250</v>
      </c>
      <c r="AA12" s="147">
        <v>7810</v>
      </c>
      <c r="AB12" s="147">
        <v>7290</v>
      </c>
      <c r="AC12" s="148">
        <v>6850</v>
      </c>
      <c r="AD12" s="146">
        <v>8370</v>
      </c>
      <c r="AE12" s="147">
        <v>7950</v>
      </c>
      <c r="AF12" s="147">
        <v>7520</v>
      </c>
      <c r="AG12" s="147">
        <v>7020</v>
      </c>
      <c r="AH12" s="148">
        <v>6600</v>
      </c>
    </row>
    <row r="13" spans="1:34" ht="11.25">
      <c r="A13" s="175" t="s">
        <v>346</v>
      </c>
      <c r="B13" s="176">
        <v>10</v>
      </c>
      <c r="C13" s="176">
        <v>6</v>
      </c>
      <c r="D13" s="146">
        <v>10.5</v>
      </c>
      <c r="E13" s="147">
        <v>13.2</v>
      </c>
      <c r="F13" s="147">
        <v>16</v>
      </c>
      <c r="G13" s="147">
        <v>18.8</v>
      </c>
      <c r="H13" s="148">
        <v>21.6</v>
      </c>
      <c r="I13" s="146">
        <v>10.8</v>
      </c>
      <c r="J13" s="147">
        <v>13.5</v>
      </c>
      <c r="K13" s="147">
        <v>16.3</v>
      </c>
      <c r="L13" s="147">
        <v>19.1</v>
      </c>
      <c r="M13" s="148">
        <v>21.9</v>
      </c>
      <c r="N13" s="146">
        <v>11.1</v>
      </c>
      <c r="O13" s="147">
        <v>13.8</v>
      </c>
      <c r="P13" s="147">
        <v>16.6</v>
      </c>
      <c r="Q13" s="147">
        <v>19.4</v>
      </c>
      <c r="R13" s="148">
        <v>22.2</v>
      </c>
      <c r="T13" s="146">
        <v>8800</v>
      </c>
      <c r="U13" s="147">
        <v>8400</v>
      </c>
      <c r="V13" s="147">
        <v>7850</v>
      </c>
      <c r="W13" s="147">
        <v>7200</v>
      </c>
      <c r="X13" s="148">
        <v>6650</v>
      </c>
      <c r="Y13" s="146">
        <v>8510</v>
      </c>
      <c r="Z13" s="147">
        <v>8123</v>
      </c>
      <c r="AA13" s="147">
        <v>7590</v>
      </c>
      <c r="AB13" s="147">
        <v>6962</v>
      </c>
      <c r="AC13" s="148">
        <v>6430</v>
      </c>
      <c r="AD13" s="146">
        <v>8184</v>
      </c>
      <c r="AE13" s="147">
        <v>7810</v>
      </c>
      <c r="AF13" s="147">
        <v>7320</v>
      </c>
      <c r="AG13" s="147">
        <v>6696</v>
      </c>
      <c r="AH13" s="148">
        <v>6184</v>
      </c>
    </row>
    <row r="14" spans="1:34" ht="11.25">
      <c r="A14" s="175" t="s">
        <v>377</v>
      </c>
      <c r="B14" s="176">
        <v>10</v>
      </c>
      <c r="C14" s="176">
        <v>7</v>
      </c>
      <c r="D14" s="146">
        <v>16.5</v>
      </c>
      <c r="E14" s="147">
        <v>19.2</v>
      </c>
      <c r="F14" s="147">
        <v>22</v>
      </c>
      <c r="G14" s="147">
        <v>24.8</v>
      </c>
      <c r="H14" s="148">
        <v>27.6</v>
      </c>
      <c r="I14" s="146">
        <v>16.9</v>
      </c>
      <c r="J14" s="147">
        <v>19.6</v>
      </c>
      <c r="K14" s="147">
        <v>22.4</v>
      </c>
      <c r="L14" s="147">
        <v>25.2</v>
      </c>
      <c r="M14" s="148">
        <v>28</v>
      </c>
      <c r="N14" s="146">
        <v>17.3</v>
      </c>
      <c r="O14" s="147">
        <v>20</v>
      </c>
      <c r="P14" s="147">
        <v>22.8</v>
      </c>
      <c r="Q14" s="147">
        <v>25.6</v>
      </c>
      <c r="R14" s="148">
        <v>28.4</v>
      </c>
      <c r="T14" s="146">
        <v>7170</v>
      </c>
      <c r="U14" s="147">
        <v>6950</v>
      </c>
      <c r="V14" s="147">
        <v>6650</v>
      </c>
      <c r="W14" s="147">
        <v>6350</v>
      </c>
      <c r="X14" s="148">
        <v>6050</v>
      </c>
      <c r="Y14" s="146">
        <v>6930</v>
      </c>
      <c r="Z14" s="147">
        <v>6710</v>
      </c>
      <c r="AA14" s="147">
        <v>6430</v>
      </c>
      <c r="AB14" s="147">
        <v>6130</v>
      </c>
      <c r="AC14" s="148">
        <v>5840</v>
      </c>
      <c r="AD14" s="146">
        <v>6690</v>
      </c>
      <c r="AE14" s="147">
        <v>6480</v>
      </c>
      <c r="AF14" s="147">
        <v>6200</v>
      </c>
      <c r="AG14" s="147">
        <v>5920</v>
      </c>
      <c r="AH14" s="148">
        <v>5640</v>
      </c>
    </row>
    <row r="15" spans="1:34" ht="11.25">
      <c r="A15" s="175" t="s">
        <v>347</v>
      </c>
      <c r="B15" s="176">
        <v>10</v>
      </c>
      <c r="C15" s="176">
        <v>8</v>
      </c>
      <c r="D15" s="146">
        <v>16.5</v>
      </c>
      <c r="E15" s="147">
        <v>19.2</v>
      </c>
      <c r="F15" s="147">
        <v>22</v>
      </c>
      <c r="G15" s="147">
        <v>24.8</v>
      </c>
      <c r="H15" s="148">
        <v>27.6</v>
      </c>
      <c r="I15" s="146">
        <v>16.9</v>
      </c>
      <c r="J15" s="147">
        <v>19.6</v>
      </c>
      <c r="K15" s="147">
        <v>22.4</v>
      </c>
      <c r="L15" s="147">
        <v>25.2</v>
      </c>
      <c r="M15" s="148">
        <v>28</v>
      </c>
      <c r="N15" s="146">
        <v>17.3</v>
      </c>
      <c r="O15" s="147">
        <v>20</v>
      </c>
      <c r="P15" s="147">
        <v>22.8</v>
      </c>
      <c r="Q15" s="147">
        <v>25.6</v>
      </c>
      <c r="R15" s="148">
        <v>28.4</v>
      </c>
      <c r="T15" s="146">
        <v>7350</v>
      </c>
      <c r="U15" s="147">
        <v>7000</v>
      </c>
      <c r="V15" s="147">
        <v>6600</v>
      </c>
      <c r="W15" s="147">
        <v>6000</v>
      </c>
      <c r="X15" s="148">
        <v>5550</v>
      </c>
      <c r="Y15" s="146">
        <v>7100</v>
      </c>
      <c r="Z15" s="147">
        <v>6760</v>
      </c>
      <c r="AA15" s="147">
        <v>6330</v>
      </c>
      <c r="AB15" s="147">
        <v>5800</v>
      </c>
      <c r="AC15" s="148">
        <v>5360</v>
      </c>
      <c r="AD15" s="146">
        <v>6860</v>
      </c>
      <c r="AE15" s="147">
        <v>6530</v>
      </c>
      <c r="AF15" s="147">
        <v>6100</v>
      </c>
      <c r="AG15" s="147">
        <v>5600</v>
      </c>
      <c r="AH15" s="148">
        <v>5180</v>
      </c>
    </row>
    <row r="16" spans="1:34" ht="11.25">
      <c r="A16" s="175" t="s">
        <v>378</v>
      </c>
      <c r="B16" s="176">
        <v>10.5</v>
      </c>
      <c r="C16" s="176">
        <v>6</v>
      </c>
      <c r="D16" s="146">
        <v>12.3</v>
      </c>
      <c r="E16" s="147">
        <v>15.1</v>
      </c>
      <c r="F16" s="147">
        <v>18</v>
      </c>
      <c r="G16" s="147">
        <v>20.8</v>
      </c>
      <c r="H16" s="148">
        <v>23.8</v>
      </c>
      <c r="I16" s="146">
        <v>12.6</v>
      </c>
      <c r="J16" s="147">
        <v>15.4</v>
      </c>
      <c r="K16" s="147">
        <v>18.3</v>
      </c>
      <c r="L16" s="147">
        <v>21.1</v>
      </c>
      <c r="M16" s="148">
        <v>24.1</v>
      </c>
      <c r="N16" s="146">
        <v>12.9</v>
      </c>
      <c r="O16" s="147">
        <v>15.7</v>
      </c>
      <c r="P16" s="147">
        <v>18.6</v>
      </c>
      <c r="Q16" s="147">
        <v>21.4</v>
      </c>
      <c r="R16" s="148">
        <v>24.4</v>
      </c>
      <c r="T16" s="146">
        <v>7600</v>
      </c>
      <c r="U16" s="147">
        <v>7100</v>
      </c>
      <c r="V16" s="147">
        <v>6650</v>
      </c>
      <c r="W16" s="147">
        <v>6350</v>
      </c>
      <c r="X16" s="148">
        <v>6000</v>
      </c>
      <c r="Y16" s="146">
        <v>7400</v>
      </c>
      <c r="Z16" s="147">
        <v>6950</v>
      </c>
      <c r="AA16" s="147">
        <v>6440</v>
      </c>
      <c r="AB16" s="147">
        <v>6100</v>
      </c>
      <c r="AC16" s="148">
        <v>5800</v>
      </c>
      <c r="AD16" s="146">
        <v>7200</v>
      </c>
      <c r="AE16" s="147">
        <v>6700</v>
      </c>
      <c r="AF16" s="147">
        <v>6230</v>
      </c>
      <c r="AG16" s="147">
        <v>5850</v>
      </c>
      <c r="AH16" s="148">
        <v>5600</v>
      </c>
    </row>
    <row r="17" spans="1:34" ht="11.25">
      <c r="A17" s="175" t="s">
        <v>379</v>
      </c>
      <c r="B17" s="176">
        <v>11</v>
      </c>
      <c r="C17" s="176">
        <v>6.5</v>
      </c>
      <c r="D17" s="146">
        <v>12</v>
      </c>
      <c r="E17" s="147">
        <v>14.9</v>
      </c>
      <c r="F17" s="147">
        <v>18</v>
      </c>
      <c r="G17" s="147">
        <v>21</v>
      </c>
      <c r="H17" s="148">
        <v>24</v>
      </c>
      <c r="I17" s="146">
        <v>12.3</v>
      </c>
      <c r="J17" s="147">
        <v>15.2</v>
      </c>
      <c r="K17" s="147">
        <v>18.3</v>
      </c>
      <c r="L17" s="147">
        <v>21.3</v>
      </c>
      <c r="M17" s="148">
        <v>24.3</v>
      </c>
      <c r="N17" s="146">
        <v>12.6</v>
      </c>
      <c r="O17" s="147">
        <v>15.5</v>
      </c>
      <c r="P17" s="147">
        <v>18.6</v>
      </c>
      <c r="Q17" s="147">
        <v>21.6</v>
      </c>
      <c r="R17" s="148">
        <v>24.6</v>
      </c>
      <c r="T17" s="146">
        <v>7150</v>
      </c>
      <c r="U17" s="147">
        <v>6650</v>
      </c>
      <c r="V17" s="147">
        <v>6250</v>
      </c>
      <c r="W17" s="147">
        <v>5940</v>
      </c>
      <c r="X17" s="148">
        <v>5680</v>
      </c>
      <c r="Y17" s="146">
        <v>6930</v>
      </c>
      <c r="Z17" s="147">
        <v>6450</v>
      </c>
      <c r="AA17" s="147">
        <v>6060</v>
      </c>
      <c r="AB17" s="147">
        <v>5760</v>
      </c>
      <c r="AC17" s="148">
        <v>5510</v>
      </c>
      <c r="AD17" s="146">
        <v>6720</v>
      </c>
      <c r="AE17" s="147">
        <v>6250</v>
      </c>
      <c r="AF17" s="147">
        <v>5820</v>
      </c>
      <c r="AG17" s="147">
        <v>5580</v>
      </c>
      <c r="AH17" s="148">
        <v>5340</v>
      </c>
    </row>
    <row r="18" spans="1:34" ht="11.25">
      <c r="A18" s="175" t="s">
        <v>348</v>
      </c>
      <c r="B18" s="176">
        <v>11</v>
      </c>
      <c r="C18" s="176">
        <v>7</v>
      </c>
      <c r="D18" s="146">
        <v>13</v>
      </c>
      <c r="E18" s="147">
        <v>15.9</v>
      </c>
      <c r="F18" s="147">
        <v>19</v>
      </c>
      <c r="G18" s="147">
        <v>22</v>
      </c>
      <c r="H18" s="148">
        <v>25</v>
      </c>
      <c r="I18" s="146">
        <v>13.3</v>
      </c>
      <c r="J18" s="147">
        <v>16.2</v>
      </c>
      <c r="K18" s="147">
        <v>19.3</v>
      </c>
      <c r="L18" s="147">
        <v>22.3</v>
      </c>
      <c r="M18" s="148">
        <v>25.3</v>
      </c>
      <c r="N18" s="146">
        <v>13.6</v>
      </c>
      <c r="O18" s="147">
        <v>16.5</v>
      </c>
      <c r="P18" s="147">
        <v>19.6</v>
      </c>
      <c r="Q18" s="147">
        <v>22.6</v>
      </c>
      <c r="R18" s="148">
        <v>25.6</v>
      </c>
      <c r="T18" s="146">
        <v>7250</v>
      </c>
      <c r="U18" s="147">
        <v>6850</v>
      </c>
      <c r="V18" s="147">
        <v>6400</v>
      </c>
      <c r="W18" s="147">
        <v>5900</v>
      </c>
      <c r="X18" s="148">
        <v>5450</v>
      </c>
      <c r="Y18" s="146">
        <v>7030</v>
      </c>
      <c r="Z18" s="147">
        <v>6640</v>
      </c>
      <c r="AA18" s="147">
        <v>6210</v>
      </c>
      <c r="AB18" s="147">
        <v>5720</v>
      </c>
      <c r="AC18" s="148">
        <v>5270</v>
      </c>
      <c r="AD18" s="146">
        <v>6820</v>
      </c>
      <c r="AE18" s="147">
        <v>6440</v>
      </c>
      <c r="AF18" s="147">
        <v>5960</v>
      </c>
      <c r="AG18" s="147">
        <v>5550</v>
      </c>
      <c r="AH18" s="148">
        <v>5120</v>
      </c>
    </row>
    <row r="19" spans="1:34" ht="11.25">
      <c r="A19" s="175" t="s">
        <v>349</v>
      </c>
      <c r="B19" s="176">
        <v>11</v>
      </c>
      <c r="C19" s="176">
        <v>8</v>
      </c>
      <c r="D19" s="146">
        <v>14</v>
      </c>
      <c r="E19" s="147">
        <v>17</v>
      </c>
      <c r="F19" s="147">
        <v>20</v>
      </c>
      <c r="G19" s="147">
        <v>23.1</v>
      </c>
      <c r="H19" s="148">
        <v>26.3</v>
      </c>
      <c r="I19" s="146">
        <v>14.3</v>
      </c>
      <c r="J19" s="147">
        <v>17.3</v>
      </c>
      <c r="K19" s="147">
        <v>20.3</v>
      </c>
      <c r="L19" s="147">
        <v>23.4</v>
      </c>
      <c r="M19" s="148">
        <v>26.6</v>
      </c>
      <c r="N19" s="146">
        <v>14.6</v>
      </c>
      <c r="O19" s="147">
        <v>17.6</v>
      </c>
      <c r="P19" s="147">
        <v>20.6</v>
      </c>
      <c r="Q19" s="147">
        <v>23.7</v>
      </c>
      <c r="R19" s="148">
        <v>26.9</v>
      </c>
      <c r="T19" s="146">
        <v>6650</v>
      </c>
      <c r="U19" s="147">
        <v>6450</v>
      </c>
      <c r="V19" s="147">
        <v>6150</v>
      </c>
      <c r="W19" s="147">
        <v>5500</v>
      </c>
      <c r="X19" s="148">
        <v>5000</v>
      </c>
      <c r="Y19" s="146">
        <v>6450</v>
      </c>
      <c r="Z19" s="147">
        <v>6256</v>
      </c>
      <c r="AA19" s="147">
        <v>5960</v>
      </c>
      <c r="AB19" s="147">
        <v>5330</v>
      </c>
      <c r="AC19" s="148">
        <v>4850</v>
      </c>
      <c r="AD19" s="146">
        <v>6244</v>
      </c>
      <c r="AE19" s="147">
        <v>6056</v>
      </c>
      <c r="AF19" s="147">
        <v>5775</v>
      </c>
      <c r="AG19" s="147">
        <v>5165</v>
      </c>
      <c r="AH19" s="148">
        <v>4695</v>
      </c>
    </row>
    <row r="20" spans="1:34" ht="11.25">
      <c r="A20" s="175" t="s">
        <v>380</v>
      </c>
      <c r="B20" s="176">
        <v>11.5</v>
      </c>
      <c r="C20" s="176">
        <v>7</v>
      </c>
      <c r="D20" s="146">
        <v>13.8</v>
      </c>
      <c r="E20" s="147">
        <v>16.8</v>
      </c>
      <c r="F20" s="147">
        <v>20</v>
      </c>
      <c r="G20" s="147">
        <v>23.3</v>
      </c>
      <c r="H20" s="148">
        <v>26.6</v>
      </c>
      <c r="I20" s="146">
        <v>13.9</v>
      </c>
      <c r="J20" s="147">
        <v>17.1</v>
      </c>
      <c r="K20" s="147">
        <v>20.3</v>
      </c>
      <c r="L20" s="147">
        <v>23.6</v>
      </c>
      <c r="M20" s="148">
        <v>26.9</v>
      </c>
      <c r="N20" s="146">
        <v>14.2</v>
      </c>
      <c r="O20" s="147">
        <v>17.4</v>
      </c>
      <c r="P20" s="147">
        <v>20.6</v>
      </c>
      <c r="Q20" s="147">
        <v>23.9</v>
      </c>
      <c r="R20" s="148">
        <v>27.2</v>
      </c>
      <c r="T20" s="146">
        <v>6710</v>
      </c>
      <c r="U20" s="147">
        <v>6250</v>
      </c>
      <c r="V20" s="147">
        <v>5900</v>
      </c>
      <c r="W20" s="147">
        <v>5600</v>
      </c>
      <c r="X20" s="148">
        <v>5360</v>
      </c>
      <c r="Y20" s="146">
        <v>6510</v>
      </c>
      <c r="Z20" s="147">
        <v>6060</v>
      </c>
      <c r="AA20" s="147">
        <v>5720</v>
      </c>
      <c r="AB20" s="147">
        <v>5430</v>
      </c>
      <c r="AC20" s="148">
        <v>5200</v>
      </c>
      <c r="AD20" s="146">
        <v>6310</v>
      </c>
      <c r="AE20" s="147">
        <v>5880</v>
      </c>
      <c r="AF20" s="147">
        <v>5546</v>
      </c>
      <c r="AG20" s="147">
        <v>5260</v>
      </c>
      <c r="AH20" s="148">
        <v>5040</v>
      </c>
    </row>
    <row r="21" spans="1:34" ht="11.25">
      <c r="A21" s="175" t="s">
        <v>350</v>
      </c>
      <c r="B21" s="176">
        <v>12</v>
      </c>
      <c r="C21" s="176">
        <v>6.5</v>
      </c>
      <c r="D21" s="146">
        <v>12.5</v>
      </c>
      <c r="E21" s="147">
        <v>15.7</v>
      </c>
      <c r="F21" s="147">
        <v>19</v>
      </c>
      <c r="G21" s="147">
        <v>22.3</v>
      </c>
      <c r="H21" s="148">
        <v>25.6</v>
      </c>
      <c r="I21" s="146">
        <v>12.8</v>
      </c>
      <c r="J21" s="147">
        <v>16</v>
      </c>
      <c r="K21" s="147">
        <v>19.3</v>
      </c>
      <c r="L21" s="147">
        <v>22.6</v>
      </c>
      <c r="M21" s="148">
        <v>25.9</v>
      </c>
      <c r="N21" s="146">
        <v>13.1</v>
      </c>
      <c r="O21" s="147">
        <v>16.3</v>
      </c>
      <c r="P21" s="147">
        <v>19.6</v>
      </c>
      <c r="Q21" s="147">
        <v>22.9</v>
      </c>
      <c r="R21" s="148">
        <v>26.2</v>
      </c>
      <c r="T21" s="146">
        <v>6890</v>
      </c>
      <c r="U21" s="147">
        <v>6390</v>
      </c>
      <c r="V21" s="147">
        <v>6000</v>
      </c>
      <c r="W21" s="147">
        <v>5680</v>
      </c>
      <c r="X21" s="148">
        <v>5430</v>
      </c>
      <c r="Y21" s="146">
        <v>6700</v>
      </c>
      <c r="Z21" s="147">
        <v>6210</v>
      </c>
      <c r="AA21" s="147">
        <v>5830</v>
      </c>
      <c r="AB21" s="147">
        <v>5520</v>
      </c>
      <c r="AC21" s="148">
        <v>5280</v>
      </c>
      <c r="AD21" s="146">
        <v>6500</v>
      </c>
      <c r="AE21" s="147">
        <v>6030</v>
      </c>
      <c r="AF21" s="147">
        <v>5660</v>
      </c>
      <c r="AG21" s="147">
        <v>5360</v>
      </c>
      <c r="AH21" s="148">
        <v>5120</v>
      </c>
    </row>
    <row r="22" spans="1:34" ht="11.25">
      <c r="A22" s="175" t="s">
        <v>381</v>
      </c>
      <c r="B22" s="176">
        <v>12</v>
      </c>
      <c r="C22" s="176">
        <v>7</v>
      </c>
      <c r="D22" s="146">
        <v>10.5</v>
      </c>
      <c r="E22" s="147">
        <v>13.7</v>
      </c>
      <c r="F22" s="147">
        <v>17</v>
      </c>
      <c r="G22" s="147">
        <v>20.3</v>
      </c>
      <c r="H22" s="148">
        <v>23.6</v>
      </c>
      <c r="I22" s="146">
        <v>10.8</v>
      </c>
      <c r="J22" s="147">
        <v>14</v>
      </c>
      <c r="K22" s="147">
        <v>17.3</v>
      </c>
      <c r="L22" s="147">
        <v>20.6</v>
      </c>
      <c r="M22" s="148">
        <v>23.9</v>
      </c>
      <c r="N22" s="146">
        <v>11.1</v>
      </c>
      <c r="O22" s="147">
        <v>14.3</v>
      </c>
      <c r="P22" s="147">
        <v>17.6</v>
      </c>
      <c r="Q22" s="147">
        <v>20.9</v>
      </c>
      <c r="R22" s="148">
        <v>24.2</v>
      </c>
      <c r="T22" s="146">
        <v>7100</v>
      </c>
      <c r="U22" s="147">
        <v>6500</v>
      </c>
      <c r="V22" s="147">
        <v>6050</v>
      </c>
      <c r="W22" s="147">
        <v>5700</v>
      </c>
      <c r="X22" s="148">
        <v>5420</v>
      </c>
      <c r="Y22" s="146">
        <v>6900</v>
      </c>
      <c r="Z22" s="147">
        <v>6320</v>
      </c>
      <c r="AA22" s="147">
        <v>5880</v>
      </c>
      <c r="AB22" s="147">
        <v>5540</v>
      </c>
      <c r="AC22" s="148">
        <v>5270</v>
      </c>
      <c r="AD22" s="146">
        <v>6700</v>
      </c>
      <c r="AE22" s="147">
        <v>6130</v>
      </c>
      <c r="AF22" s="147">
        <v>5705</v>
      </c>
      <c r="AG22" s="147">
        <v>5380</v>
      </c>
      <c r="AH22" s="148">
        <v>5110</v>
      </c>
    </row>
    <row r="23" spans="1:34" ht="11.25">
      <c r="A23" s="175" t="s">
        <v>382</v>
      </c>
      <c r="B23" s="176">
        <v>12</v>
      </c>
      <c r="C23" s="176">
        <v>8</v>
      </c>
      <c r="D23" s="146">
        <v>15.5</v>
      </c>
      <c r="E23" s="147">
        <v>18.7</v>
      </c>
      <c r="F23" s="147">
        <v>22</v>
      </c>
      <c r="G23" s="147">
        <v>25.3</v>
      </c>
      <c r="H23" s="148">
        <v>28.8</v>
      </c>
      <c r="I23" s="146">
        <v>15.8</v>
      </c>
      <c r="J23" s="147">
        <v>19</v>
      </c>
      <c r="K23" s="147">
        <v>22.3</v>
      </c>
      <c r="L23" s="147">
        <v>25.6</v>
      </c>
      <c r="M23" s="148">
        <v>29.1</v>
      </c>
      <c r="N23" s="146">
        <v>16.1</v>
      </c>
      <c r="O23" s="147">
        <v>19.3</v>
      </c>
      <c r="P23" s="147">
        <v>22.6</v>
      </c>
      <c r="Q23" s="147">
        <v>25.9</v>
      </c>
      <c r="R23" s="148">
        <v>29.4</v>
      </c>
      <c r="T23" s="146">
        <v>5750</v>
      </c>
      <c r="U23" s="147">
        <v>5550</v>
      </c>
      <c r="V23" s="147">
        <v>5300</v>
      </c>
      <c r="W23" s="147">
        <v>4900</v>
      </c>
      <c r="X23" s="148">
        <v>4600</v>
      </c>
      <c r="Y23" s="146">
        <v>5590</v>
      </c>
      <c r="Z23" s="147">
        <v>5390</v>
      </c>
      <c r="AA23" s="147">
        <v>5150</v>
      </c>
      <c r="AB23" s="147">
        <v>4760</v>
      </c>
      <c r="AC23" s="148">
        <v>4470</v>
      </c>
      <c r="AD23" s="146">
        <v>5420</v>
      </c>
      <c r="AE23" s="147">
        <v>5230</v>
      </c>
      <c r="AF23" s="147">
        <v>5000</v>
      </c>
      <c r="AG23" s="147">
        <v>4620</v>
      </c>
      <c r="AH23" s="148">
        <v>4340</v>
      </c>
    </row>
    <row r="24" spans="1:34" ht="11.25">
      <c r="A24" s="175" t="s">
        <v>351</v>
      </c>
      <c r="B24" s="176">
        <v>12</v>
      </c>
      <c r="C24" s="176">
        <v>9</v>
      </c>
      <c r="D24" s="146">
        <v>17.5</v>
      </c>
      <c r="E24" s="147">
        <v>20.7</v>
      </c>
      <c r="F24" s="147">
        <v>24</v>
      </c>
      <c r="G24" s="147">
        <v>27.3</v>
      </c>
      <c r="H24" s="148">
        <v>30.8</v>
      </c>
      <c r="I24" s="146">
        <v>17.9</v>
      </c>
      <c r="J24" s="147">
        <v>21.1</v>
      </c>
      <c r="K24" s="147">
        <v>24.4</v>
      </c>
      <c r="L24" s="147">
        <v>27.7</v>
      </c>
      <c r="M24" s="148">
        <v>31.2</v>
      </c>
      <c r="N24" s="146">
        <v>18.3</v>
      </c>
      <c r="O24" s="147">
        <v>21.5</v>
      </c>
      <c r="P24" s="147">
        <v>24.8</v>
      </c>
      <c r="Q24" s="147">
        <v>28.1</v>
      </c>
      <c r="R24" s="148">
        <v>31.6</v>
      </c>
      <c r="T24" s="146">
        <v>5700</v>
      </c>
      <c r="U24" s="147">
        <v>5450</v>
      </c>
      <c r="V24" s="147">
        <v>5050</v>
      </c>
      <c r="W24" s="147">
        <v>4800</v>
      </c>
      <c r="X24" s="148">
        <v>4450</v>
      </c>
      <c r="Y24" s="146">
        <v>5535</v>
      </c>
      <c r="Z24" s="147">
        <v>5290</v>
      </c>
      <c r="AA24" s="147">
        <v>4910</v>
      </c>
      <c r="AB24" s="147">
        <v>4660</v>
      </c>
      <c r="AC24" s="148">
        <v>4321</v>
      </c>
      <c r="AD24" s="146">
        <v>5375</v>
      </c>
      <c r="AE24" s="147">
        <v>5140</v>
      </c>
      <c r="AF24" s="147">
        <v>4760</v>
      </c>
      <c r="AG24" s="147">
        <v>4526</v>
      </c>
      <c r="AH24" s="148">
        <v>4196</v>
      </c>
    </row>
    <row r="25" spans="1:34" ht="11.25">
      <c r="A25" s="175" t="s">
        <v>383</v>
      </c>
      <c r="B25" s="176">
        <v>12.5</v>
      </c>
      <c r="C25" s="176">
        <v>6.5</v>
      </c>
      <c r="D25" s="146">
        <v>12.3</v>
      </c>
      <c r="E25" s="147">
        <v>15.5</v>
      </c>
      <c r="F25" s="147">
        <v>19</v>
      </c>
      <c r="G25" s="147">
        <v>22.3</v>
      </c>
      <c r="H25" s="148">
        <v>25.7</v>
      </c>
      <c r="I25" s="146">
        <v>12.6</v>
      </c>
      <c r="J25" s="147">
        <v>15.8</v>
      </c>
      <c r="K25" s="147">
        <v>19.3</v>
      </c>
      <c r="L25" s="147">
        <v>22.6</v>
      </c>
      <c r="M25" s="148">
        <v>26</v>
      </c>
      <c r="N25" s="146">
        <v>12.9</v>
      </c>
      <c r="O25" s="147">
        <v>16.1</v>
      </c>
      <c r="P25" s="147">
        <v>19.6</v>
      </c>
      <c r="Q25" s="147">
        <v>22.9</v>
      </c>
      <c r="R25" s="148">
        <v>26.3</v>
      </c>
      <c r="T25" s="146">
        <v>6530</v>
      </c>
      <c r="U25" s="147">
        <v>6040</v>
      </c>
      <c r="V25" s="147">
        <v>5650</v>
      </c>
      <c r="W25" s="147">
        <v>5350</v>
      </c>
      <c r="X25" s="148">
        <v>5100</v>
      </c>
      <c r="Y25" s="146">
        <v>6360</v>
      </c>
      <c r="Z25" s="147">
        <v>5880</v>
      </c>
      <c r="AA25" s="147">
        <v>5500</v>
      </c>
      <c r="AB25" s="147">
        <v>5210</v>
      </c>
      <c r="AC25" s="148">
        <v>4970</v>
      </c>
      <c r="AD25" s="146">
        <v>6180</v>
      </c>
      <c r="AE25" s="147">
        <v>5710</v>
      </c>
      <c r="AF25" s="147">
        <v>5340</v>
      </c>
      <c r="AG25" s="147">
        <v>5061</v>
      </c>
      <c r="AH25" s="148">
        <v>4820</v>
      </c>
    </row>
    <row r="26" spans="1:34" ht="11.25">
      <c r="A26" s="175" t="s">
        <v>352</v>
      </c>
      <c r="B26" s="176">
        <v>12.5</v>
      </c>
      <c r="C26" s="176">
        <v>7.5</v>
      </c>
      <c r="D26" s="146">
        <v>14.3</v>
      </c>
      <c r="E26" s="147">
        <v>17.6</v>
      </c>
      <c r="F26" s="147">
        <v>21</v>
      </c>
      <c r="G26" s="147">
        <v>24.5</v>
      </c>
      <c r="H26" s="148">
        <v>28</v>
      </c>
      <c r="I26" s="146">
        <v>14.6</v>
      </c>
      <c r="J26" s="147">
        <v>17.9</v>
      </c>
      <c r="K26" s="147">
        <v>21.3</v>
      </c>
      <c r="L26" s="147">
        <v>24.8</v>
      </c>
      <c r="M26" s="148">
        <v>28.3</v>
      </c>
      <c r="N26" s="146">
        <v>15</v>
      </c>
      <c r="O26" s="147">
        <v>18.3</v>
      </c>
      <c r="P26" s="147">
        <v>21.7</v>
      </c>
      <c r="Q26" s="147">
        <v>25.2</v>
      </c>
      <c r="R26" s="148">
        <v>28.7</v>
      </c>
      <c r="T26" s="146">
        <v>5950</v>
      </c>
      <c r="U26" s="147">
        <v>5750</v>
      </c>
      <c r="V26" s="147">
        <v>5200</v>
      </c>
      <c r="W26" s="147">
        <v>4900</v>
      </c>
      <c r="X26" s="148">
        <v>4550</v>
      </c>
      <c r="Y26" s="146">
        <v>5790</v>
      </c>
      <c r="Z26" s="147">
        <v>5595</v>
      </c>
      <c r="AA26" s="147">
        <v>5060</v>
      </c>
      <c r="AB26" s="147">
        <v>4768</v>
      </c>
      <c r="AC26" s="148">
        <v>4430</v>
      </c>
      <c r="AD26" s="146">
        <v>5623</v>
      </c>
      <c r="AE26" s="147">
        <v>5434</v>
      </c>
      <c r="AF26" s="147">
        <v>4910</v>
      </c>
      <c r="AG26" s="147">
        <v>4630</v>
      </c>
      <c r="AH26" s="148">
        <v>4230</v>
      </c>
    </row>
    <row r="27" spans="1:34" ht="11.25">
      <c r="A27" s="175" t="s">
        <v>384</v>
      </c>
      <c r="B27" s="176">
        <v>12.5</v>
      </c>
      <c r="C27" s="176">
        <v>10</v>
      </c>
      <c r="D27" s="146">
        <v>15.2</v>
      </c>
      <c r="E27" s="147">
        <v>18.6</v>
      </c>
      <c r="F27" s="147">
        <v>22</v>
      </c>
      <c r="G27" s="147">
        <v>25.5</v>
      </c>
      <c r="H27" s="148">
        <v>29</v>
      </c>
      <c r="I27" s="146">
        <v>15.5</v>
      </c>
      <c r="J27" s="147">
        <v>18.9</v>
      </c>
      <c r="K27" s="147">
        <v>22.3</v>
      </c>
      <c r="L27" s="147">
        <v>25.8</v>
      </c>
      <c r="M27" s="148">
        <v>29.3</v>
      </c>
      <c r="N27" s="146">
        <v>15.9</v>
      </c>
      <c r="O27" s="147">
        <v>19.3</v>
      </c>
      <c r="P27" s="147">
        <v>22.7</v>
      </c>
      <c r="Q27" s="147">
        <v>26.2</v>
      </c>
      <c r="R27" s="148">
        <v>29.7</v>
      </c>
      <c r="T27" s="146">
        <v>6200</v>
      </c>
      <c r="U27" s="147">
        <v>5800</v>
      </c>
      <c r="V27" s="147">
        <v>5500</v>
      </c>
      <c r="W27" s="147">
        <v>5230</v>
      </c>
      <c r="X27" s="148">
        <v>5010</v>
      </c>
      <c r="Y27" s="146">
        <v>6040</v>
      </c>
      <c r="Z27" s="147">
        <v>5650</v>
      </c>
      <c r="AA27" s="147">
        <v>5357</v>
      </c>
      <c r="AB27" s="147">
        <v>5090</v>
      </c>
      <c r="AC27" s="148">
        <v>4880</v>
      </c>
      <c r="AD27" s="146">
        <v>5870</v>
      </c>
      <c r="AE27" s="147">
        <v>5490</v>
      </c>
      <c r="AF27" s="147">
        <v>5197</v>
      </c>
      <c r="AG27" s="147">
        <v>4950</v>
      </c>
      <c r="AH27" s="148">
        <v>4740</v>
      </c>
    </row>
    <row r="28" spans="1:34" ht="11.25">
      <c r="A28" s="175" t="s">
        <v>385</v>
      </c>
      <c r="B28" s="176">
        <v>13</v>
      </c>
      <c r="C28" s="176">
        <v>6.5</v>
      </c>
      <c r="D28" s="146">
        <v>10.4</v>
      </c>
      <c r="E28" s="147">
        <v>13.3</v>
      </c>
      <c r="F28" s="147">
        <v>16.4</v>
      </c>
      <c r="G28" s="147">
        <v>19.3</v>
      </c>
      <c r="H28" s="148">
        <v>22.4</v>
      </c>
      <c r="I28" s="146">
        <v>10.7</v>
      </c>
      <c r="J28" s="147">
        <v>13.6</v>
      </c>
      <c r="K28" s="147">
        <v>16.7</v>
      </c>
      <c r="L28" s="147">
        <v>19.6</v>
      </c>
      <c r="M28" s="148">
        <v>22.7</v>
      </c>
      <c r="N28" s="146">
        <v>11</v>
      </c>
      <c r="O28" s="147">
        <v>13.9</v>
      </c>
      <c r="P28" s="147">
        <v>17</v>
      </c>
      <c r="Q28" s="147">
        <v>19.9</v>
      </c>
      <c r="R28" s="148">
        <v>23</v>
      </c>
      <c r="T28" s="146">
        <v>6280</v>
      </c>
      <c r="U28" s="147">
        <v>5790</v>
      </c>
      <c r="V28" s="147">
        <v>5400</v>
      </c>
      <c r="W28" s="147">
        <v>5100</v>
      </c>
      <c r="X28" s="148">
        <v>4860</v>
      </c>
      <c r="Y28" s="146">
        <v>6120</v>
      </c>
      <c r="Z28" s="147">
        <v>5640</v>
      </c>
      <c r="AA28" s="147">
        <v>5260</v>
      </c>
      <c r="AB28" s="147">
        <v>4970</v>
      </c>
      <c r="AC28" s="148">
        <v>4730</v>
      </c>
      <c r="AD28" s="146">
        <v>5940</v>
      </c>
      <c r="AE28" s="147">
        <v>5480</v>
      </c>
      <c r="AF28" s="147">
        <v>5110</v>
      </c>
      <c r="AG28" s="147">
        <v>4820</v>
      </c>
      <c r="AH28" s="148">
        <v>4600</v>
      </c>
    </row>
    <row r="29" spans="1:34" ht="11.25">
      <c r="A29" s="175" t="s">
        <v>353</v>
      </c>
      <c r="B29" s="176">
        <v>13</v>
      </c>
      <c r="C29" s="176">
        <v>8</v>
      </c>
      <c r="D29" s="146">
        <v>16</v>
      </c>
      <c r="E29" s="147">
        <v>19.5</v>
      </c>
      <c r="F29" s="147">
        <v>23</v>
      </c>
      <c r="G29" s="147">
        <v>26.5</v>
      </c>
      <c r="H29" s="148">
        <v>30.1</v>
      </c>
      <c r="I29" s="146">
        <v>16.4</v>
      </c>
      <c r="J29" s="147">
        <v>19.9</v>
      </c>
      <c r="K29" s="147">
        <v>23.4</v>
      </c>
      <c r="L29" s="147">
        <v>26.9</v>
      </c>
      <c r="M29" s="148">
        <v>30.5</v>
      </c>
      <c r="N29" s="146">
        <v>16.7</v>
      </c>
      <c r="O29" s="147">
        <v>20.2</v>
      </c>
      <c r="P29" s="147">
        <v>23.7</v>
      </c>
      <c r="Q29" s="147">
        <v>27.2</v>
      </c>
      <c r="R29" s="148">
        <v>30.8</v>
      </c>
      <c r="T29" s="146">
        <v>5700</v>
      </c>
      <c r="U29" s="147">
        <v>5400</v>
      </c>
      <c r="V29" s="147">
        <v>5150</v>
      </c>
      <c r="W29" s="147">
        <v>4800</v>
      </c>
      <c r="X29" s="148">
        <v>4450</v>
      </c>
      <c r="Y29" s="146">
        <v>5550</v>
      </c>
      <c r="Z29" s="147">
        <v>5260</v>
      </c>
      <c r="AA29" s="147">
        <v>5010</v>
      </c>
      <c r="AB29" s="147">
        <v>4670</v>
      </c>
      <c r="AC29" s="148">
        <v>4330</v>
      </c>
      <c r="AD29" s="146">
        <v>5390</v>
      </c>
      <c r="AE29" s="147">
        <v>5110</v>
      </c>
      <c r="AF29" s="147">
        <v>4880</v>
      </c>
      <c r="AG29" s="147">
        <v>4540</v>
      </c>
      <c r="AH29" s="148">
        <v>4210</v>
      </c>
    </row>
    <row r="30" spans="1:34" ht="11.25">
      <c r="A30" s="175" t="s">
        <v>354</v>
      </c>
      <c r="B30" s="176">
        <v>13</v>
      </c>
      <c r="C30" s="176">
        <v>11</v>
      </c>
      <c r="D30" s="146">
        <v>20.8</v>
      </c>
      <c r="E30" s="147">
        <v>24.4</v>
      </c>
      <c r="F30" s="147">
        <v>28</v>
      </c>
      <c r="G30" s="147">
        <v>31.5</v>
      </c>
      <c r="H30" s="148">
        <v>35.5</v>
      </c>
      <c r="I30" s="146">
        <v>21.4</v>
      </c>
      <c r="J30" s="147">
        <v>24.8</v>
      </c>
      <c r="K30" s="147">
        <v>28.4</v>
      </c>
      <c r="L30" s="147">
        <v>31.9</v>
      </c>
      <c r="M30" s="148">
        <v>35.9</v>
      </c>
      <c r="N30" s="146">
        <v>21.8</v>
      </c>
      <c r="O30" s="147">
        <v>25.2</v>
      </c>
      <c r="P30" s="147">
        <v>28.8</v>
      </c>
      <c r="Q30" s="147">
        <v>32.3</v>
      </c>
      <c r="R30" s="148">
        <v>36.3</v>
      </c>
      <c r="T30" s="146">
        <v>4850</v>
      </c>
      <c r="U30" s="147">
        <v>4600</v>
      </c>
      <c r="V30" s="147">
        <v>4400</v>
      </c>
      <c r="W30" s="147">
        <v>3950</v>
      </c>
      <c r="X30" s="148">
        <v>3650</v>
      </c>
      <c r="Y30" s="146">
        <v>4720</v>
      </c>
      <c r="Z30" s="147">
        <v>4480</v>
      </c>
      <c r="AA30" s="147">
        <v>4280</v>
      </c>
      <c r="AB30" s="147">
        <v>3850</v>
      </c>
      <c r="AC30" s="148">
        <v>3550</v>
      </c>
      <c r="AD30" s="146">
        <v>4590</v>
      </c>
      <c r="AE30" s="147">
        <v>4350</v>
      </c>
      <c r="AF30" s="147">
        <v>4170</v>
      </c>
      <c r="AG30" s="147">
        <v>3740</v>
      </c>
      <c r="AH30" s="148">
        <v>3450</v>
      </c>
    </row>
    <row r="31" spans="1:34" ht="11.25">
      <c r="A31" s="175" t="s">
        <v>386</v>
      </c>
      <c r="B31" s="176">
        <v>13.5</v>
      </c>
      <c r="C31" s="176">
        <v>7</v>
      </c>
      <c r="D31" s="146">
        <v>11.2</v>
      </c>
      <c r="E31" s="147">
        <v>14.7</v>
      </c>
      <c r="F31" s="147">
        <v>18.4</v>
      </c>
      <c r="G31" s="147">
        <v>21.9</v>
      </c>
      <c r="H31" s="148">
        <v>25.7</v>
      </c>
      <c r="I31" s="146">
        <v>11.5</v>
      </c>
      <c r="J31" s="147">
        <v>15</v>
      </c>
      <c r="K31" s="147">
        <v>18.7</v>
      </c>
      <c r="L31" s="147">
        <v>22.2</v>
      </c>
      <c r="M31" s="148">
        <v>26</v>
      </c>
      <c r="N31" s="146">
        <v>11.7</v>
      </c>
      <c r="O31" s="147">
        <v>15.2</v>
      </c>
      <c r="P31" s="147">
        <v>18.9</v>
      </c>
      <c r="Q31" s="147">
        <v>22.4</v>
      </c>
      <c r="R31" s="148">
        <v>26.2</v>
      </c>
      <c r="T31" s="146">
        <v>5780</v>
      </c>
      <c r="U31" s="147">
        <v>5280</v>
      </c>
      <c r="V31" s="147">
        <v>4900</v>
      </c>
      <c r="W31" s="147">
        <v>4620</v>
      </c>
      <c r="X31" s="148">
        <v>4380</v>
      </c>
      <c r="Y31" s="146">
        <v>5630</v>
      </c>
      <c r="Z31" s="147">
        <v>5150</v>
      </c>
      <c r="AA31" s="147">
        <v>4770</v>
      </c>
      <c r="AB31" s="147">
        <v>4500</v>
      </c>
      <c r="AC31" s="148">
        <v>4270</v>
      </c>
      <c r="AD31" s="146">
        <v>5470</v>
      </c>
      <c r="AE31" s="147">
        <v>5000</v>
      </c>
      <c r="AF31" s="147">
        <v>4650</v>
      </c>
      <c r="AG31" s="147">
        <v>4370</v>
      </c>
      <c r="AH31" s="148">
        <v>4140</v>
      </c>
    </row>
    <row r="32" spans="1:34" ht="11.25">
      <c r="A32" s="175" t="s">
        <v>387</v>
      </c>
      <c r="B32" s="176">
        <v>14</v>
      </c>
      <c r="C32" s="176">
        <v>7</v>
      </c>
      <c r="D32" s="146">
        <v>11.5</v>
      </c>
      <c r="E32" s="147">
        <v>15.2</v>
      </c>
      <c r="F32" s="147">
        <v>19</v>
      </c>
      <c r="G32" s="147">
        <v>22.7</v>
      </c>
      <c r="H32" s="148">
        <v>26.5</v>
      </c>
      <c r="I32" s="146">
        <v>11.8</v>
      </c>
      <c r="J32" s="147">
        <v>15.5</v>
      </c>
      <c r="K32" s="147">
        <v>19.3</v>
      </c>
      <c r="L32" s="147">
        <v>23</v>
      </c>
      <c r="M32" s="148">
        <v>26.8</v>
      </c>
      <c r="N32" s="146">
        <v>12</v>
      </c>
      <c r="O32" s="147">
        <v>15.7</v>
      </c>
      <c r="P32" s="147">
        <v>19.5</v>
      </c>
      <c r="Q32" s="147">
        <v>23.2</v>
      </c>
      <c r="R32" s="148">
        <v>27</v>
      </c>
      <c r="T32" s="146">
        <v>5430</v>
      </c>
      <c r="U32" s="147">
        <v>4950</v>
      </c>
      <c r="V32" s="147">
        <v>4600</v>
      </c>
      <c r="W32" s="147">
        <v>4330</v>
      </c>
      <c r="X32" s="148">
        <v>4110</v>
      </c>
      <c r="Y32" s="146">
        <v>5300</v>
      </c>
      <c r="Z32" s="147">
        <v>4830</v>
      </c>
      <c r="AA32" s="147">
        <v>4490</v>
      </c>
      <c r="AB32" s="147">
        <v>4230</v>
      </c>
      <c r="AC32" s="148">
        <v>4010</v>
      </c>
      <c r="AD32" s="146">
        <v>5160</v>
      </c>
      <c r="AE32" s="147">
        <v>4700</v>
      </c>
      <c r="AF32" s="147">
        <v>4370</v>
      </c>
      <c r="AG32" s="147">
        <v>4110</v>
      </c>
      <c r="AH32" s="148">
        <v>3900</v>
      </c>
    </row>
    <row r="33" spans="1:34" ht="11.25">
      <c r="A33" s="175" t="s">
        <v>355</v>
      </c>
      <c r="B33" s="176">
        <v>14</v>
      </c>
      <c r="C33" s="176">
        <v>8</v>
      </c>
      <c r="D33" s="146">
        <v>15.5</v>
      </c>
      <c r="E33" s="147">
        <v>19.2</v>
      </c>
      <c r="F33" s="147">
        <v>23</v>
      </c>
      <c r="G33" s="147">
        <v>26.8</v>
      </c>
      <c r="H33" s="148">
        <v>30.7</v>
      </c>
      <c r="I33" s="146">
        <v>15.8</v>
      </c>
      <c r="J33" s="147">
        <v>19.5</v>
      </c>
      <c r="K33" s="147">
        <v>23.3</v>
      </c>
      <c r="L33" s="147">
        <v>27.1</v>
      </c>
      <c r="M33" s="148">
        <v>31</v>
      </c>
      <c r="N33" s="146">
        <v>16.2</v>
      </c>
      <c r="O33" s="147">
        <v>19.9</v>
      </c>
      <c r="P33" s="147">
        <v>23.7</v>
      </c>
      <c r="Q33" s="147">
        <v>27.5</v>
      </c>
      <c r="R33" s="148">
        <v>31.4</v>
      </c>
      <c r="T33" s="146">
        <v>4600</v>
      </c>
      <c r="U33" s="147">
        <v>4400</v>
      </c>
      <c r="V33" s="147">
        <v>4150</v>
      </c>
      <c r="W33" s="147">
        <v>3900</v>
      </c>
      <c r="X33" s="148">
        <v>3550</v>
      </c>
      <c r="Y33" s="146">
        <v>4490</v>
      </c>
      <c r="Z33" s="147">
        <v>4290</v>
      </c>
      <c r="AA33" s="147">
        <v>4050</v>
      </c>
      <c r="AB33" s="147">
        <v>3810</v>
      </c>
      <c r="AC33" s="148">
        <v>3460</v>
      </c>
      <c r="AD33" s="146">
        <v>4370</v>
      </c>
      <c r="AE33" s="147">
        <v>4180</v>
      </c>
      <c r="AF33" s="147">
        <v>3940</v>
      </c>
      <c r="AG33" s="147">
        <v>3710</v>
      </c>
      <c r="AH33" s="148">
        <v>3372</v>
      </c>
    </row>
    <row r="34" spans="1:34" ht="11.25">
      <c r="A34" s="175" t="s">
        <v>356</v>
      </c>
      <c r="B34" s="176">
        <v>14</v>
      </c>
      <c r="C34" s="176">
        <v>9</v>
      </c>
      <c r="D34" s="146">
        <v>17.5</v>
      </c>
      <c r="E34" s="147">
        <v>21.2</v>
      </c>
      <c r="F34" s="147">
        <v>25</v>
      </c>
      <c r="G34" s="147">
        <v>28.8</v>
      </c>
      <c r="H34" s="148">
        <v>32.7</v>
      </c>
      <c r="I34" s="146">
        <v>17.8</v>
      </c>
      <c r="J34" s="147">
        <v>21.5</v>
      </c>
      <c r="K34" s="147">
        <v>25.3</v>
      </c>
      <c r="L34" s="147">
        <v>29.1</v>
      </c>
      <c r="M34" s="148">
        <v>33</v>
      </c>
      <c r="N34" s="146">
        <v>18.2</v>
      </c>
      <c r="O34" s="147">
        <v>21.9</v>
      </c>
      <c r="P34" s="147">
        <v>25.7</v>
      </c>
      <c r="Q34" s="147">
        <v>29.5</v>
      </c>
      <c r="R34" s="148">
        <v>33.4</v>
      </c>
      <c r="T34" s="146">
        <v>4400</v>
      </c>
      <c r="U34" s="147">
        <v>4200</v>
      </c>
      <c r="V34" s="147">
        <v>3950</v>
      </c>
      <c r="W34" s="147">
        <v>3700</v>
      </c>
      <c r="X34" s="148">
        <v>3350</v>
      </c>
      <c r="Y34" s="146">
        <v>4300</v>
      </c>
      <c r="Z34" s="147">
        <v>4100</v>
      </c>
      <c r="AA34" s="147">
        <v>3850</v>
      </c>
      <c r="AB34" s="147">
        <v>3600</v>
      </c>
      <c r="AC34" s="148">
        <v>3250</v>
      </c>
      <c r="AD34" s="146">
        <v>4150</v>
      </c>
      <c r="AE34" s="147">
        <v>4000</v>
      </c>
      <c r="AF34" s="147">
        <v>3750</v>
      </c>
      <c r="AG34" s="147">
        <v>3500</v>
      </c>
      <c r="AH34" s="148">
        <v>3150</v>
      </c>
    </row>
    <row r="35" spans="1:34" ht="11.25">
      <c r="A35" s="175" t="s">
        <v>357</v>
      </c>
      <c r="B35" s="176">
        <v>14</v>
      </c>
      <c r="C35" s="176">
        <v>10</v>
      </c>
      <c r="D35" s="146">
        <v>20.3</v>
      </c>
      <c r="E35" s="147">
        <v>24</v>
      </c>
      <c r="F35" s="147">
        <v>28</v>
      </c>
      <c r="G35" s="147">
        <v>31.9</v>
      </c>
      <c r="H35" s="148">
        <v>35.9</v>
      </c>
      <c r="I35" s="146">
        <v>20.7</v>
      </c>
      <c r="J35" s="147">
        <v>24.4</v>
      </c>
      <c r="K35" s="147">
        <v>28.4</v>
      </c>
      <c r="L35" s="147">
        <v>32.3</v>
      </c>
      <c r="M35" s="148">
        <v>36.3</v>
      </c>
      <c r="N35" s="146">
        <v>21.1</v>
      </c>
      <c r="O35" s="147">
        <v>24.8</v>
      </c>
      <c r="P35" s="147">
        <v>28.8</v>
      </c>
      <c r="Q35" s="147">
        <v>32.7</v>
      </c>
      <c r="R35" s="148">
        <v>36.7</v>
      </c>
      <c r="T35" s="146">
        <v>4170</v>
      </c>
      <c r="U35" s="147">
        <v>3940</v>
      </c>
      <c r="V35" s="147">
        <v>3750</v>
      </c>
      <c r="W35" s="147">
        <v>3590</v>
      </c>
      <c r="X35" s="148">
        <v>3450</v>
      </c>
      <c r="Y35" s="146">
        <v>4070</v>
      </c>
      <c r="Z35" s="147">
        <v>3840</v>
      </c>
      <c r="AA35" s="147">
        <v>3660</v>
      </c>
      <c r="AB35" s="147">
        <v>3500</v>
      </c>
      <c r="AC35" s="148">
        <v>3370</v>
      </c>
      <c r="AD35" s="146">
        <v>3960</v>
      </c>
      <c r="AE35" s="147">
        <v>3740</v>
      </c>
      <c r="AF35" s="147">
        <v>3560</v>
      </c>
      <c r="AG35" s="147">
        <v>3410</v>
      </c>
      <c r="AH35" s="148">
        <v>3280</v>
      </c>
    </row>
    <row r="36" spans="1:34" ht="11.25">
      <c r="A36" s="175" t="s">
        <v>388</v>
      </c>
      <c r="B36" s="176">
        <v>15</v>
      </c>
      <c r="C36" s="176">
        <v>9.5</v>
      </c>
      <c r="D36" s="146">
        <v>10.5</v>
      </c>
      <c r="E36" s="147">
        <v>14.5</v>
      </c>
      <c r="F36" s="147">
        <v>18.5</v>
      </c>
      <c r="G36" s="147">
        <v>22.6</v>
      </c>
      <c r="H36" s="148">
        <v>26.7</v>
      </c>
      <c r="I36" s="146">
        <v>10.7</v>
      </c>
      <c r="J36" s="147">
        <v>14.7</v>
      </c>
      <c r="K36" s="147">
        <v>18.7</v>
      </c>
      <c r="L36" s="147">
        <v>22.8</v>
      </c>
      <c r="M36" s="148">
        <v>26.9</v>
      </c>
      <c r="N36" s="146">
        <v>11</v>
      </c>
      <c r="O36" s="147">
        <v>15</v>
      </c>
      <c r="P36" s="147">
        <v>19</v>
      </c>
      <c r="Q36" s="147">
        <v>23.1</v>
      </c>
      <c r="R36" s="148">
        <v>27.2</v>
      </c>
      <c r="T36" s="146">
        <v>5010</v>
      </c>
      <c r="U36" s="147">
        <v>4500</v>
      </c>
      <c r="V36" s="147">
        <v>4150</v>
      </c>
      <c r="W36" s="147">
        <v>3880</v>
      </c>
      <c r="X36" s="148">
        <v>3670</v>
      </c>
      <c r="Y36" s="146">
        <v>4900</v>
      </c>
      <c r="Z36" s="147">
        <v>4400</v>
      </c>
      <c r="AA36" s="147">
        <v>4060</v>
      </c>
      <c r="AB36" s="147">
        <v>3790</v>
      </c>
      <c r="AC36" s="148">
        <v>3590</v>
      </c>
      <c r="AD36" s="146">
        <v>4780</v>
      </c>
      <c r="AE36" s="147">
        <v>4290</v>
      </c>
      <c r="AF36" s="147">
        <v>3960</v>
      </c>
      <c r="AG36" s="147">
        <v>3700</v>
      </c>
      <c r="AH36" s="148">
        <v>3500</v>
      </c>
    </row>
    <row r="37" spans="1:34" ht="11.25">
      <c r="A37" s="175" t="s">
        <v>358</v>
      </c>
      <c r="B37" s="176">
        <v>15</v>
      </c>
      <c r="C37" s="176">
        <v>13</v>
      </c>
      <c r="D37" s="146">
        <v>24.7</v>
      </c>
      <c r="E37" s="147">
        <v>28.7</v>
      </c>
      <c r="F37" s="147">
        <v>33</v>
      </c>
      <c r="G37" s="147">
        <v>37.1</v>
      </c>
      <c r="H37" s="148">
        <v>41.4</v>
      </c>
      <c r="I37" s="146">
        <v>25.1</v>
      </c>
      <c r="J37" s="147">
        <v>29.1</v>
      </c>
      <c r="K37" s="147">
        <v>33.4</v>
      </c>
      <c r="L37" s="147">
        <v>37.5</v>
      </c>
      <c r="M37" s="148">
        <v>41.8</v>
      </c>
      <c r="N37" s="146">
        <v>25.5</v>
      </c>
      <c r="O37" s="147">
        <v>29.5</v>
      </c>
      <c r="P37" s="147">
        <v>33.8</v>
      </c>
      <c r="Q37" s="147">
        <v>37.9</v>
      </c>
      <c r="R37" s="148">
        <v>42.2</v>
      </c>
      <c r="T37" s="146">
        <v>3800</v>
      </c>
      <c r="U37" s="147">
        <v>3600</v>
      </c>
      <c r="V37" s="147">
        <v>3300</v>
      </c>
      <c r="W37" s="147">
        <v>3050</v>
      </c>
      <c r="X37" s="148">
        <v>2850</v>
      </c>
      <c r="Y37" s="146">
        <v>3720</v>
      </c>
      <c r="Z37" s="147">
        <v>3520</v>
      </c>
      <c r="AA37" s="147">
        <v>3230</v>
      </c>
      <c r="AB37" s="147">
        <v>2980</v>
      </c>
      <c r="AC37" s="148">
        <v>2790</v>
      </c>
      <c r="AD37" s="146">
        <v>3620</v>
      </c>
      <c r="AE37" s="147">
        <v>3430</v>
      </c>
      <c r="AF37" s="147">
        <v>3150</v>
      </c>
      <c r="AG37" s="147">
        <v>2910</v>
      </c>
      <c r="AH37" s="148">
        <v>2720</v>
      </c>
    </row>
    <row r="38" spans="1:34" ht="11.25">
      <c r="A38" s="175" t="s">
        <v>359</v>
      </c>
      <c r="B38" s="176">
        <v>16</v>
      </c>
      <c r="C38" s="176">
        <v>10</v>
      </c>
      <c r="D38" s="146">
        <v>19.3</v>
      </c>
      <c r="E38" s="147">
        <v>23.5</v>
      </c>
      <c r="F38" s="147">
        <v>28</v>
      </c>
      <c r="G38" s="147">
        <v>32.4</v>
      </c>
      <c r="H38" s="148">
        <v>37</v>
      </c>
      <c r="I38" s="146">
        <v>19.7</v>
      </c>
      <c r="J38" s="147">
        <v>23.9</v>
      </c>
      <c r="K38" s="147">
        <v>28.4</v>
      </c>
      <c r="L38" s="147">
        <v>32.8</v>
      </c>
      <c r="M38" s="148">
        <v>37.4</v>
      </c>
      <c r="N38" s="146">
        <v>20.1</v>
      </c>
      <c r="O38" s="147">
        <v>24.3</v>
      </c>
      <c r="P38" s="147">
        <v>28.8</v>
      </c>
      <c r="Q38" s="147">
        <v>33.2</v>
      </c>
      <c r="R38" s="148">
        <v>37.8</v>
      </c>
      <c r="T38" s="146">
        <v>3960</v>
      </c>
      <c r="U38" s="147">
        <v>3710</v>
      </c>
      <c r="V38" s="147">
        <v>3500</v>
      </c>
      <c r="W38" s="147">
        <v>3330</v>
      </c>
      <c r="X38" s="148">
        <v>3190</v>
      </c>
      <c r="Y38" s="146">
        <v>3880</v>
      </c>
      <c r="Z38" s="147">
        <v>3640</v>
      </c>
      <c r="AA38" s="147">
        <v>3420</v>
      </c>
      <c r="AB38" s="147">
        <v>3260</v>
      </c>
      <c r="AC38" s="148">
        <v>3130</v>
      </c>
      <c r="AD38" s="146">
        <v>3790</v>
      </c>
      <c r="AE38" s="147">
        <v>3550</v>
      </c>
      <c r="AF38" s="147">
        <v>3350</v>
      </c>
      <c r="AG38" s="147">
        <v>3180</v>
      </c>
      <c r="AH38" s="148">
        <v>3050</v>
      </c>
    </row>
    <row r="39" spans="1:34" ht="11.25">
      <c r="A39" s="175" t="s">
        <v>360</v>
      </c>
      <c r="B39" s="176">
        <v>16</v>
      </c>
      <c r="C39" s="176">
        <v>13</v>
      </c>
      <c r="D39" s="146">
        <v>26.3</v>
      </c>
      <c r="E39" s="147">
        <v>30.5</v>
      </c>
      <c r="F39" s="147">
        <v>35</v>
      </c>
      <c r="G39" s="147">
        <v>39.4</v>
      </c>
      <c r="H39" s="148">
        <v>44</v>
      </c>
      <c r="I39" s="146">
        <v>26.7</v>
      </c>
      <c r="J39" s="147">
        <v>30.9</v>
      </c>
      <c r="K39" s="147">
        <v>35.4</v>
      </c>
      <c r="L39" s="147">
        <v>39.8</v>
      </c>
      <c r="M39" s="148">
        <v>44.4</v>
      </c>
      <c r="N39" s="146">
        <v>27.1</v>
      </c>
      <c r="O39" s="147">
        <v>31.3</v>
      </c>
      <c r="P39" s="147">
        <v>35.8</v>
      </c>
      <c r="Q39" s="147">
        <v>40.2</v>
      </c>
      <c r="R39" s="148">
        <v>44.8</v>
      </c>
      <c r="T39" s="146">
        <v>3550</v>
      </c>
      <c r="U39" s="147">
        <v>3400</v>
      </c>
      <c r="V39" s="147">
        <v>3200</v>
      </c>
      <c r="W39" s="147">
        <v>2900</v>
      </c>
      <c r="X39" s="148">
        <v>2650</v>
      </c>
      <c r="Y39" s="146">
        <v>3480</v>
      </c>
      <c r="Z39" s="147">
        <v>3330</v>
      </c>
      <c r="AA39" s="147">
        <v>3130</v>
      </c>
      <c r="AB39" s="147">
        <v>2840</v>
      </c>
      <c r="AC39" s="148">
        <v>2600</v>
      </c>
      <c r="AD39" s="146">
        <v>3400</v>
      </c>
      <c r="AE39" s="147">
        <v>3250</v>
      </c>
      <c r="AF39" s="147">
        <v>3060</v>
      </c>
      <c r="AG39" s="147">
        <v>2770</v>
      </c>
      <c r="AH39" s="148">
        <v>2530</v>
      </c>
    </row>
    <row r="40" spans="1:34" ht="11.25">
      <c r="A40" s="175" t="s">
        <v>389</v>
      </c>
      <c r="B40" s="176">
        <v>16.5</v>
      </c>
      <c r="C40" s="176">
        <v>15</v>
      </c>
      <c r="D40" s="146">
        <v>25</v>
      </c>
      <c r="E40" s="147">
        <v>29.5</v>
      </c>
      <c r="F40" s="147">
        <v>34</v>
      </c>
      <c r="G40" s="147">
        <v>38.5</v>
      </c>
      <c r="H40" s="148">
        <v>43.2</v>
      </c>
      <c r="I40" s="146">
        <v>25.4</v>
      </c>
      <c r="J40" s="147">
        <v>29.9</v>
      </c>
      <c r="K40" s="147">
        <v>34.4</v>
      </c>
      <c r="L40" s="147">
        <v>38.9</v>
      </c>
      <c r="M40" s="148">
        <v>43.6</v>
      </c>
      <c r="N40" s="146">
        <v>25.8</v>
      </c>
      <c r="O40" s="147">
        <v>30.3</v>
      </c>
      <c r="P40" s="147">
        <v>34.8</v>
      </c>
      <c r="Q40" s="147">
        <v>39.3</v>
      </c>
      <c r="R40" s="148">
        <v>44</v>
      </c>
      <c r="T40" s="146">
        <v>3320</v>
      </c>
      <c r="U40" s="147">
        <v>3140</v>
      </c>
      <c r="V40" s="147">
        <v>3000</v>
      </c>
      <c r="W40" s="147">
        <v>2880</v>
      </c>
      <c r="X40" s="148">
        <v>2770</v>
      </c>
      <c r="Y40" s="146">
        <v>3250</v>
      </c>
      <c r="Z40" s="147">
        <v>3080</v>
      </c>
      <c r="AA40" s="147">
        <v>2940</v>
      </c>
      <c r="AB40" s="147">
        <v>2820</v>
      </c>
      <c r="AC40" s="148">
        <v>2710</v>
      </c>
      <c r="AD40" s="146">
        <v>3170</v>
      </c>
      <c r="AE40" s="147">
        <v>3000</v>
      </c>
      <c r="AF40" s="147">
        <v>2870</v>
      </c>
      <c r="AG40" s="147">
        <v>2750</v>
      </c>
      <c r="AH40" s="148">
        <v>2650</v>
      </c>
    </row>
    <row r="41" spans="1:34" ht="11.25">
      <c r="A41" s="175" t="s">
        <v>361</v>
      </c>
      <c r="B41" s="176">
        <v>17</v>
      </c>
      <c r="C41" s="176">
        <v>9</v>
      </c>
      <c r="D41" s="146">
        <v>14</v>
      </c>
      <c r="E41" s="147">
        <v>18.5</v>
      </c>
      <c r="F41" s="147">
        <v>23</v>
      </c>
      <c r="G41" s="147">
        <v>27.5</v>
      </c>
      <c r="H41" s="148">
        <v>32.2</v>
      </c>
      <c r="I41" s="146">
        <v>14.3</v>
      </c>
      <c r="J41" s="147">
        <v>18.8</v>
      </c>
      <c r="K41" s="147">
        <v>23.3</v>
      </c>
      <c r="L41" s="147">
        <v>27.8</v>
      </c>
      <c r="M41" s="148">
        <v>32.5</v>
      </c>
      <c r="N41" s="146">
        <v>14.5</v>
      </c>
      <c r="O41" s="147">
        <v>19</v>
      </c>
      <c r="P41" s="147">
        <v>23.5</v>
      </c>
      <c r="Q41" s="147">
        <v>28</v>
      </c>
      <c r="R41" s="148">
        <v>32.7</v>
      </c>
      <c r="T41" s="146">
        <v>3900</v>
      </c>
      <c r="U41" s="147">
        <v>3700</v>
      </c>
      <c r="V41" s="147">
        <v>3400</v>
      </c>
      <c r="W41" s="147">
        <v>3250</v>
      </c>
      <c r="X41" s="148">
        <v>3070</v>
      </c>
      <c r="Y41" s="146">
        <v>3820</v>
      </c>
      <c r="Z41" s="147">
        <v>3630</v>
      </c>
      <c r="AA41" s="147">
        <v>3330</v>
      </c>
      <c r="AB41" s="147">
        <v>3180</v>
      </c>
      <c r="AC41" s="148">
        <v>3010</v>
      </c>
      <c r="AD41" s="146">
        <v>3740</v>
      </c>
      <c r="AE41" s="147">
        <v>3550</v>
      </c>
      <c r="AF41" s="147">
        <v>3260</v>
      </c>
      <c r="AG41" s="147">
        <v>3120</v>
      </c>
      <c r="AH41" s="148">
        <v>2950</v>
      </c>
    </row>
    <row r="42" spans="1:34" ht="11.25">
      <c r="A42" s="175" t="s">
        <v>362</v>
      </c>
      <c r="B42" s="176">
        <v>17</v>
      </c>
      <c r="C42" s="176">
        <v>11</v>
      </c>
      <c r="D42" s="146">
        <v>19.8</v>
      </c>
      <c r="E42" s="147">
        <v>24.3</v>
      </c>
      <c r="F42" s="147">
        <v>29</v>
      </c>
      <c r="G42" s="147">
        <v>33.6</v>
      </c>
      <c r="H42" s="148">
        <v>38.4</v>
      </c>
      <c r="I42" s="146">
        <v>20.1</v>
      </c>
      <c r="J42" s="147">
        <v>24.6</v>
      </c>
      <c r="K42" s="147">
        <v>29.3</v>
      </c>
      <c r="L42" s="147">
        <v>33.9</v>
      </c>
      <c r="M42" s="148">
        <v>38.7</v>
      </c>
      <c r="N42" s="146">
        <v>20.4</v>
      </c>
      <c r="O42" s="147">
        <v>24.9</v>
      </c>
      <c r="P42" s="147">
        <v>29.6</v>
      </c>
      <c r="Q42" s="147">
        <v>34.2</v>
      </c>
      <c r="R42" s="148">
        <v>39</v>
      </c>
      <c r="T42" s="146">
        <v>3400</v>
      </c>
      <c r="U42" s="147">
        <v>3180</v>
      </c>
      <c r="V42" s="147">
        <v>3000</v>
      </c>
      <c r="W42" s="147">
        <v>2860</v>
      </c>
      <c r="X42" s="148">
        <v>2730</v>
      </c>
      <c r="Y42" s="146">
        <v>3330</v>
      </c>
      <c r="Z42" s="147">
        <v>3120</v>
      </c>
      <c r="AA42" s="147">
        <v>2940</v>
      </c>
      <c r="AB42" s="147">
        <v>2800</v>
      </c>
      <c r="AC42" s="148">
        <v>2670</v>
      </c>
      <c r="AD42" s="146">
        <v>3260</v>
      </c>
      <c r="AE42" s="147">
        <v>3050</v>
      </c>
      <c r="AF42" s="147">
        <v>2880</v>
      </c>
      <c r="AG42" s="147">
        <v>2740</v>
      </c>
      <c r="AH42" s="148">
        <v>2620</v>
      </c>
    </row>
    <row r="43" spans="1:34" ht="11.25">
      <c r="A43" s="175" t="s">
        <v>363</v>
      </c>
      <c r="B43" s="176">
        <v>17</v>
      </c>
      <c r="C43" s="176">
        <v>13</v>
      </c>
      <c r="D43" s="146">
        <v>24.8</v>
      </c>
      <c r="E43" s="147">
        <v>29.3</v>
      </c>
      <c r="F43" s="147">
        <v>34</v>
      </c>
      <c r="G43" s="147">
        <v>38.6</v>
      </c>
      <c r="H43" s="148">
        <v>43.5</v>
      </c>
      <c r="I43" s="146">
        <v>25.2</v>
      </c>
      <c r="J43" s="147">
        <v>29.7</v>
      </c>
      <c r="K43" s="147">
        <v>34.4</v>
      </c>
      <c r="L43" s="147">
        <v>39</v>
      </c>
      <c r="M43" s="148">
        <v>43.9</v>
      </c>
      <c r="N43" s="146">
        <v>25.6</v>
      </c>
      <c r="O43" s="147">
        <v>30.1</v>
      </c>
      <c r="P43" s="147">
        <v>34.8</v>
      </c>
      <c r="Q43" s="147">
        <v>39.4</v>
      </c>
      <c r="R43" s="148">
        <v>44.3</v>
      </c>
      <c r="T43" s="146">
        <v>2940</v>
      </c>
      <c r="U43" s="147">
        <v>2790</v>
      </c>
      <c r="V43" s="147">
        <v>2650</v>
      </c>
      <c r="W43" s="147">
        <v>2540</v>
      </c>
      <c r="X43" s="148">
        <v>2440</v>
      </c>
      <c r="Y43" s="146">
        <v>2880</v>
      </c>
      <c r="Z43" s="147">
        <v>2730</v>
      </c>
      <c r="AA43" s="147">
        <v>2600</v>
      </c>
      <c r="AB43" s="147">
        <v>2490</v>
      </c>
      <c r="AC43" s="148">
        <v>2390</v>
      </c>
      <c r="AD43" s="146">
        <v>2820</v>
      </c>
      <c r="AE43" s="147">
        <v>2680</v>
      </c>
      <c r="AF43" s="147">
        <v>2540</v>
      </c>
      <c r="AG43" s="147">
        <v>2440</v>
      </c>
      <c r="AH43" s="148">
        <v>2340</v>
      </c>
    </row>
    <row r="44" spans="1:34" ht="11.25">
      <c r="A44" s="175" t="s">
        <v>390</v>
      </c>
      <c r="B44" s="176">
        <v>18</v>
      </c>
      <c r="C44" s="176">
        <v>8</v>
      </c>
      <c r="D44" s="146">
        <v>10.6</v>
      </c>
      <c r="E44" s="147">
        <v>15.5</v>
      </c>
      <c r="F44" s="147">
        <v>20</v>
      </c>
      <c r="G44" s="147">
        <v>24.8</v>
      </c>
      <c r="H44" s="148">
        <v>29.8</v>
      </c>
      <c r="I44" s="146">
        <v>10.8</v>
      </c>
      <c r="J44" s="147">
        <v>15.7</v>
      </c>
      <c r="K44" s="147">
        <v>20.2</v>
      </c>
      <c r="L44" s="147">
        <v>25</v>
      </c>
      <c r="M44" s="148">
        <v>30</v>
      </c>
      <c r="N44" s="146">
        <v>11</v>
      </c>
      <c r="O44" s="147">
        <v>15.9</v>
      </c>
      <c r="P44" s="147">
        <v>20.4</v>
      </c>
      <c r="Q44" s="147">
        <v>25.2</v>
      </c>
      <c r="R44" s="148">
        <v>30.2</v>
      </c>
      <c r="T44" s="146">
        <v>4150</v>
      </c>
      <c r="U44" s="147">
        <v>3950</v>
      </c>
      <c r="V44" s="147">
        <v>3600</v>
      </c>
      <c r="W44" s="147">
        <v>3300</v>
      </c>
      <c r="X44" s="148">
        <v>2900</v>
      </c>
      <c r="Y44" s="146">
        <v>4079</v>
      </c>
      <c r="Z44" s="147">
        <v>3883</v>
      </c>
      <c r="AA44" s="147">
        <v>3540</v>
      </c>
      <c r="AB44" s="147">
        <v>3244</v>
      </c>
      <c r="AC44" s="148">
        <v>2850</v>
      </c>
      <c r="AD44" s="146">
        <v>3996</v>
      </c>
      <c r="AE44" s="147">
        <v>3804</v>
      </c>
      <c r="AF44" s="147">
        <v>3470</v>
      </c>
      <c r="AG44" s="147">
        <v>3180</v>
      </c>
      <c r="AH44" s="148">
        <v>2790</v>
      </c>
    </row>
    <row r="45" spans="1:34" ht="12" thickBot="1">
      <c r="A45" s="175" t="s">
        <v>364</v>
      </c>
      <c r="B45" s="177">
        <v>18</v>
      </c>
      <c r="C45" s="177">
        <v>11</v>
      </c>
      <c r="D45" s="178">
        <v>17.3</v>
      </c>
      <c r="E45" s="179">
        <v>22.2</v>
      </c>
      <c r="F45" s="179">
        <v>27</v>
      </c>
      <c r="G45" s="179">
        <v>32</v>
      </c>
      <c r="H45" s="180">
        <v>37</v>
      </c>
      <c r="I45" s="178">
        <v>17.6</v>
      </c>
      <c r="J45" s="179">
        <v>22.5</v>
      </c>
      <c r="K45" s="179">
        <v>27.3</v>
      </c>
      <c r="L45" s="179">
        <v>32.3</v>
      </c>
      <c r="M45" s="180">
        <v>37.3</v>
      </c>
      <c r="N45" s="178">
        <v>17.9</v>
      </c>
      <c r="O45" s="179">
        <v>22.8</v>
      </c>
      <c r="P45" s="179">
        <v>27.6</v>
      </c>
      <c r="Q45" s="179">
        <v>32.5</v>
      </c>
      <c r="R45" s="180">
        <v>37.6</v>
      </c>
      <c r="T45" s="178">
        <v>3400</v>
      </c>
      <c r="U45" s="179">
        <v>3250</v>
      </c>
      <c r="V45" s="179">
        <v>3070</v>
      </c>
      <c r="W45" s="179">
        <v>2800</v>
      </c>
      <c r="X45" s="180">
        <v>2600</v>
      </c>
      <c r="Y45" s="178">
        <v>3342</v>
      </c>
      <c r="Z45" s="179">
        <v>3195</v>
      </c>
      <c r="AA45" s="179">
        <v>3018</v>
      </c>
      <c r="AB45" s="179">
        <v>2752</v>
      </c>
      <c r="AC45" s="180">
        <v>2556</v>
      </c>
      <c r="AD45" s="178">
        <v>3203</v>
      </c>
      <c r="AE45" s="179">
        <v>3061</v>
      </c>
      <c r="AF45" s="179">
        <v>2960</v>
      </c>
      <c r="AG45" s="179">
        <v>2637</v>
      </c>
      <c r="AH45" s="180">
        <v>2450</v>
      </c>
    </row>
    <row r="46" spans="2:3" ht="11.25">
      <c r="B46" s="168"/>
      <c r="C46" s="168"/>
    </row>
    <row r="47" spans="2:3" ht="11.25">
      <c r="B47" s="168"/>
      <c r="C47" s="168"/>
    </row>
    <row r="48" spans="2:3" ht="11.25">
      <c r="B48" s="168"/>
      <c r="C48" s="168"/>
    </row>
    <row r="49" spans="2:3" ht="11.25">
      <c r="B49" s="168"/>
      <c r="C49" s="168"/>
    </row>
  </sheetData>
  <hyperlinks>
    <hyperlink ref="K1" r:id="rId1" display="http://www.luftschrauben.de/"/>
  </hyperlinks>
  <printOptions/>
  <pageMargins left="0.75" right="0.75" top="1" bottom="1" header="0.4921259845" footer="0.4921259845"/>
  <pageSetup horizontalDpi="203" verticalDpi="203" orientation="portrait" paperSize="9"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"/>
  <sheetViews>
    <sheetView workbookViewId="0" topLeftCell="A1">
      <selection activeCell="J28" sqref="J28"/>
    </sheetView>
  </sheetViews>
  <sheetFormatPr defaultColWidth="11.421875" defaultRowHeight="12.75"/>
  <sheetData>
    <row r="1" spans="1:7" ht="18">
      <c r="A1" s="197" t="s">
        <v>544</v>
      </c>
      <c r="B1" s="197"/>
      <c r="C1" s="197"/>
      <c r="D1" s="197"/>
      <c r="E1" s="197"/>
      <c r="F1" s="197"/>
      <c r="G1" s="197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="90" zoomScaleNormal="90" workbookViewId="0" topLeftCell="A1">
      <selection activeCell="J21" sqref="J21"/>
    </sheetView>
  </sheetViews>
  <sheetFormatPr defaultColWidth="11.421875" defaultRowHeight="12.75"/>
  <cols>
    <col min="1" max="1" width="29.7109375" style="0" customWidth="1"/>
  </cols>
  <sheetData>
    <row r="1" spans="1:8" ht="23.25" customHeight="1">
      <c r="A1" s="187" t="s">
        <v>256</v>
      </c>
      <c r="B1" s="187"/>
      <c r="C1" s="187"/>
      <c r="D1" s="187"/>
      <c r="E1" s="187"/>
      <c r="F1" s="187"/>
      <c r="G1" s="187"/>
      <c r="H1" s="187"/>
    </row>
    <row r="2" spans="1:8" ht="12.75">
      <c r="A2" s="28" t="s">
        <v>257</v>
      </c>
      <c r="B2" s="28">
        <v>2</v>
      </c>
      <c r="C2" s="28"/>
      <c r="D2" s="28"/>
      <c r="E2" s="28"/>
      <c r="F2" s="28"/>
      <c r="G2" s="28"/>
      <c r="H2" s="28"/>
    </row>
    <row r="3" spans="1:8" ht="12.75">
      <c r="A3" s="28" t="s">
        <v>258</v>
      </c>
      <c r="B3" s="28">
        <v>60</v>
      </c>
      <c r="C3" s="28"/>
      <c r="D3" s="28"/>
      <c r="E3" s="28"/>
      <c r="F3" s="28"/>
      <c r="G3" s="28"/>
      <c r="H3" s="28"/>
    </row>
    <row r="4" spans="1:8" ht="12.75">
      <c r="A4" s="28"/>
      <c r="B4" s="190" t="s">
        <v>281</v>
      </c>
      <c r="C4" s="190"/>
      <c r="D4" s="28"/>
      <c r="E4" s="186" t="s">
        <v>542</v>
      </c>
      <c r="F4" s="186"/>
      <c r="G4" s="186"/>
      <c r="H4" s="28"/>
    </row>
    <row r="5" spans="1:8" ht="12.75">
      <c r="A5" s="28"/>
      <c r="B5" s="189"/>
      <c r="C5" s="189"/>
      <c r="D5" s="43"/>
      <c r="H5" s="28"/>
    </row>
    <row r="6" spans="1:8" ht="12.75">
      <c r="A6" s="28" t="s">
        <v>259</v>
      </c>
      <c r="B6" s="28">
        <v>7</v>
      </c>
      <c r="C6" s="28">
        <v>8</v>
      </c>
      <c r="D6" s="28">
        <v>9</v>
      </c>
      <c r="E6" s="28">
        <v>10</v>
      </c>
      <c r="F6" s="28">
        <v>11</v>
      </c>
      <c r="G6" s="28">
        <v>12</v>
      </c>
      <c r="H6" s="28">
        <v>13</v>
      </c>
    </row>
    <row r="7" spans="1:8" ht="12.75">
      <c r="A7" s="28" t="s">
        <v>254</v>
      </c>
      <c r="B7" s="28">
        <f>B6*1</f>
        <v>7</v>
      </c>
      <c r="C7" s="28">
        <f aca="true" t="shared" si="0" ref="C7:H7">C6*1</f>
        <v>8</v>
      </c>
      <c r="D7" s="28">
        <f t="shared" si="0"/>
        <v>9</v>
      </c>
      <c r="E7" s="28">
        <f t="shared" si="0"/>
        <v>10</v>
      </c>
      <c r="F7" s="28">
        <f t="shared" si="0"/>
        <v>11</v>
      </c>
      <c r="G7" s="28">
        <f t="shared" si="0"/>
        <v>12</v>
      </c>
      <c r="H7" s="28">
        <f t="shared" si="0"/>
        <v>13</v>
      </c>
    </row>
    <row r="8" spans="1:10" ht="12.75">
      <c r="A8" s="28" t="s">
        <v>255</v>
      </c>
      <c r="B8" s="28">
        <v>35</v>
      </c>
      <c r="C8" s="28">
        <v>35</v>
      </c>
      <c r="D8" s="28">
        <v>35</v>
      </c>
      <c r="E8" s="28">
        <v>32</v>
      </c>
      <c r="F8" s="28">
        <v>32</v>
      </c>
      <c r="G8" s="28">
        <v>32</v>
      </c>
      <c r="H8" s="28">
        <v>32</v>
      </c>
      <c r="J8" t="s">
        <v>283</v>
      </c>
    </row>
    <row r="9" spans="1:10" ht="12.75">
      <c r="A9" s="28" t="s">
        <v>260</v>
      </c>
      <c r="B9" s="28">
        <v>0.72</v>
      </c>
      <c r="C9" s="28">
        <v>0.72</v>
      </c>
      <c r="D9" s="28">
        <v>0.7</v>
      </c>
      <c r="E9" s="28">
        <v>0.8</v>
      </c>
      <c r="F9" s="28">
        <v>0.8</v>
      </c>
      <c r="G9" s="28">
        <v>0.8</v>
      </c>
      <c r="H9" s="28">
        <v>0.8</v>
      </c>
      <c r="J9" t="s">
        <v>284</v>
      </c>
    </row>
    <row r="10" spans="1:8" ht="12.75">
      <c r="A10" s="28" t="s">
        <v>261</v>
      </c>
      <c r="B10" s="28">
        <v>0.6</v>
      </c>
      <c r="C10" s="28">
        <v>0.6</v>
      </c>
      <c r="D10" s="28">
        <v>0.6</v>
      </c>
      <c r="E10" s="28">
        <v>0.6</v>
      </c>
      <c r="F10" s="28">
        <v>0.6</v>
      </c>
      <c r="G10" s="28">
        <v>0.6</v>
      </c>
      <c r="H10" s="28">
        <v>0.6</v>
      </c>
    </row>
    <row r="11" spans="1:8" ht="12.75">
      <c r="A11" s="28" t="s">
        <v>262</v>
      </c>
      <c r="B11" s="28">
        <v>1.9</v>
      </c>
      <c r="C11" s="28"/>
      <c r="D11" s="28"/>
      <c r="E11" s="28">
        <v>2</v>
      </c>
      <c r="F11" s="28"/>
      <c r="G11" s="28"/>
      <c r="H11" s="28"/>
    </row>
    <row r="12" spans="1:8" ht="12.75">
      <c r="A12" s="28" t="s">
        <v>263</v>
      </c>
      <c r="B12" s="28">
        <f>$B$11+(B6*$B$3/1000)</f>
        <v>2.32</v>
      </c>
      <c r="C12" s="28">
        <f>$B$11+(C6*$B$3/1000)</f>
        <v>2.38</v>
      </c>
      <c r="D12" s="28">
        <f>$B$11+(D6*$B$3/1000)</f>
        <v>2.44</v>
      </c>
      <c r="E12" s="28">
        <f>$E$11+(E6*$B$3/1000)</f>
        <v>2.6</v>
      </c>
      <c r="F12" s="28">
        <f>$E$11+(F6*$B$3/1000)</f>
        <v>2.66</v>
      </c>
      <c r="G12" s="28">
        <f>$E$11+(G6*$B$3/1000)</f>
        <v>2.7199999999999998</v>
      </c>
      <c r="H12" s="28">
        <f>$E$11+(H6*$B$3/1000)</f>
        <v>2.7800000000000002</v>
      </c>
    </row>
    <row r="13" spans="1:10" ht="12.75">
      <c r="A13" s="28" t="s">
        <v>264</v>
      </c>
      <c r="B13" s="28">
        <v>0.6</v>
      </c>
      <c r="C13" s="29">
        <f aca="true" t="shared" si="1" ref="C13:H13">B13*C12/B12</f>
        <v>0.6155172413793104</v>
      </c>
      <c r="D13" s="29">
        <f t="shared" si="1"/>
        <v>0.6310344827586207</v>
      </c>
      <c r="E13" s="29">
        <f t="shared" si="1"/>
        <v>0.6724137931034484</v>
      </c>
      <c r="F13" s="29">
        <f t="shared" si="1"/>
        <v>0.6879310344827587</v>
      </c>
      <c r="G13" s="29">
        <f t="shared" si="1"/>
        <v>0.703448275862069</v>
      </c>
      <c r="H13" s="29">
        <f t="shared" si="1"/>
        <v>0.7189655172413796</v>
      </c>
      <c r="J13" t="s">
        <v>282</v>
      </c>
    </row>
    <row r="14" spans="1:8" ht="12.75">
      <c r="A14" s="28"/>
      <c r="B14" s="28"/>
      <c r="C14" s="28"/>
      <c r="D14" s="28"/>
      <c r="E14" s="28"/>
      <c r="F14" s="28"/>
      <c r="G14" s="28"/>
      <c r="H14" s="28"/>
    </row>
    <row r="15" spans="1:8" ht="12.75">
      <c r="A15" s="28" t="s">
        <v>265</v>
      </c>
      <c r="B15" s="28">
        <f aca="true" t="shared" si="2" ref="B15:H15">(B8*B9*B10*B7/(B12*9.81))-B13</f>
        <v>4.050427080037963</v>
      </c>
      <c r="C15" s="28">
        <f t="shared" si="2"/>
        <v>4.565270670115563</v>
      </c>
      <c r="D15" s="28">
        <f t="shared" si="2"/>
        <v>4.89611245663076</v>
      </c>
      <c r="E15" s="28">
        <f t="shared" si="2"/>
        <v>5.349698651027343</v>
      </c>
      <c r="F15" s="28">
        <f t="shared" si="2"/>
        <v>5.786971818981175</v>
      </c>
      <c r="G15" s="28">
        <f t="shared" si="2"/>
        <v>6.204268939464429</v>
      </c>
      <c r="H15" s="28">
        <f t="shared" si="2"/>
        <v>6.602883425622678</v>
      </c>
    </row>
    <row r="16" spans="1:8" ht="12.75">
      <c r="A16" s="28" t="s">
        <v>266</v>
      </c>
      <c r="B16" s="30">
        <f>B17/100</f>
        <v>8.332307136078095</v>
      </c>
      <c r="C16" s="30">
        <f aca="true" t="shared" si="3" ref="C16:H16">C17/100</f>
        <v>9.391413949952016</v>
      </c>
      <c r="D16" s="30">
        <f t="shared" si="3"/>
        <v>10.072002767926136</v>
      </c>
      <c r="E16" s="30">
        <f t="shared" si="3"/>
        <v>12.036821964811523</v>
      </c>
      <c r="F16" s="30">
        <f t="shared" si="3"/>
        <v>13.020686592707643</v>
      </c>
      <c r="G16" s="30">
        <f t="shared" si="3"/>
        <v>13.959605113794964</v>
      </c>
      <c r="H16" s="30">
        <f t="shared" si="3"/>
        <v>14.856487707651024</v>
      </c>
    </row>
    <row r="17" spans="1:8" ht="12.75">
      <c r="A17" s="28" t="s">
        <v>267</v>
      </c>
      <c r="B17" s="28">
        <f>B15*$B$2*3600/B8</f>
        <v>833.2307136078094</v>
      </c>
      <c r="C17" s="28">
        <f aca="true" t="shared" si="4" ref="C17:H17">C15*$B$2*3600/C8</f>
        <v>939.1413949952016</v>
      </c>
      <c r="D17" s="28">
        <f t="shared" si="4"/>
        <v>1007.2002767926136</v>
      </c>
      <c r="E17" s="28">
        <f t="shared" si="4"/>
        <v>1203.6821964811522</v>
      </c>
      <c r="F17" s="28">
        <f t="shared" si="4"/>
        <v>1302.0686592707643</v>
      </c>
      <c r="G17" s="28">
        <f t="shared" si="4"/>
        <v>1395.9605113794964</v>
      </c>
      <c r="H17" s="28">
        <f t="shared" si="4"/>
        <v>1485.6487707651024</v>
      </c>
    </row>
    <row r="18" spans="1:8" ht="12.75">
      <c r="A18" s="28" t="s">
        <v>268</v>
      </c>
      <c r="B18" s="28">
        <f>B17/B13/60</f>
        <v>23.145297600216928</v>
      </c>
      <c r="C18" s="28">
        <f aca="true" t="shared" si="5" ref="C18:H18">C17/C13/60</f>
        <v>25.429598930775764</v>
      </c>
      <c r="D18" s="28">
        <f t="shared" si="5"/>
        <v>26.601828804176495</v>
      </c>
      <c r="E18" s="28">
        <f t="shared" si="5"/>
        <v>29.834857861498637</v>
      </c>
      <c r="F18" s="28">
        <f t="shared" si="5"/>
        <v>31.545523073393618</v>
      </c>
      <c r="G18" s="28">
        <f t="shared" si="5"/>
        <v>33.074227802291986</v>
      </c>
      <c r="H18" s="28">
        <f t="shared" si="5"/>
        <v>34.43949988184489</v>
      </c>
    </row>
    <row r="43" spans="1:2" ht="12.75">
      <c r="A43" s="188"/>
      <c r="B43" s="188"/>
    </row>
    <row r="44" spans="1:2" ht="12.75">
      <c r="A44" t="s">
        <v>269</v>
      </c>
      <c r="B44">
        <v>2.6</v>
      </c>
    </row>
    <row r="45" spans="1:2" ht="12.75">
      <c r="A45" t="s">
        <v>270</v>
      </c>
      <c r="B45">
        <v>0.6</v>
      </c>
    </row>
    <row r="46" spans="1:4" ht="12.75">
      <c r="A46" t="s">
        <v>271</v>
      </c>
      <c r="B46">
        <v>5</v>
      </c>
      <c r="C46" s="31" t="s">
        <v>274</v>
      </c>
      <c r="D46" s="32">
        <f>(D49/(B44*9.81))-B45</f>
        <v>4.675229357798165</v>
      </c>
    </row>
    <row r="47" spans="1:2" ht="12.75">
      <c r="A47" t="s">
        <v>272</v>
      </c>
      <c r="B47">
        <v>0.65</v>
      </c>
    </row>
    <row r="48" spans="1:3" ht="12.75">
      <c r="A48" s="33" t="s">
        <v>273</v>
      </c>
      <c r="B48" s="34"/>
      <c r="C48" t="s">
        <v>277</v>
      </c>
    </row>
    <row r="49" spans="1:4" ht="12.75">
      <c r="A49" s="35" t="s">
        <v>275</v>
      </c>
      <c r="B49" s="36">
        <f>(B46+B45)*B44*9.81</f>
        <v>142.8336</v>
      </c>
      <c r="D49">
        <f>D50*B47</f>
        <v>134.55</v>
      </c>
    </row>
    <row r="50" spans="1:6" ht="12.75">
      <c r="A50" s="37" t="s">
        <v>276</v>
      </c>
      <c r="B50" s="38">
        <f>B49/B47</f>
        <v>219.74399999999997</v>
      </c>
      <c r="C50" t="s">
        <v>278</v>
      </c>
      <c r="D50" s="39">
        <v>207</v>
      </c>
      <c r="F50" t="s">
        <v>285</v>
      </c>
    </row>
  </sheetData>
  <mergeCells count="4">
    <mergeCell ref="A1:H1"/>
    <mergeCell ref="A43:B43"/>
    <mergeCell ref="B5:C5"/>
    <mergeCell ref="B4:C4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  <oleObjects>
    <oleObject progId="Equation.3" shapeId="130248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11"/>
  <sheetViews>
    <sheetView zoomScale="75" zoomScaleNormal="75" workbookViewId="0" topLeftCell="A26">
      <selection activeCell="C6" sqref="C6"/>
    </sheetView>
  </sheetViews>
  <sheetFormatPr defaultColWidth="11.421875" defaultRowHeight="12.75"/>
  <cols>
    <col min="1" max="1" width="21.7109375" style="0" customWidth="1"/>
    <col min="2" max="2" width="10.140625" style="4" customWidth="1"/>
    <col min="3" max="3" width="9.00390625" style="0" customWidth="1"/>
    <col min="4" max="4" width="5.7109375" style="0" customWidth="1"/>
    <col min="5" max="5" width="6.140625" style="0" customWidth="1"/>
    <col min="6" max="6" width="9.8515625" style="0" bestFit="1" customWidth="1"/>
    <col min="7" max="8" width="6.00390625" style="0" bestFit="1" customWidth="1"/>
    <col min="9" max="9" width="6.00390625" style="0" customWidth="1"/>
    <col min="10" max="15" width="6.140625" style="0" customWidth="1"/>
    <col min="16" max="23" width="6.00390625" style="0" bestFit="1" customWidth="1"/>
    <col min="24" max="54" width="6.00390625" style="0" customWidth="1"/>
  </cols>
  <sheetData>
    <row r="1" spans="1:8" ht="38.25">
      <c r="A1" s="27" t="s">
        <v>16</v>
      </c>
      <c r="B1" s="40" t="s">
        <v>214</v>
      </c>
      <c r="C1" s="41">
        <v>10</v>
      </c>
      <c r="D1" s="42">
        <v>900</v>
      </c>
      <c r="E1" s="42">
        <v>1.2</v>
      </c>
      <c r="F1" s="42">
        <v>60</v>
      </c>
      <c r="G1" s="42">
        <v>220</v>
      </c>
      <c r="H1" s="15" t="s">
        <v>279</v>
      </c>
    </row>
    <row r="2" ht="12.75">
      <c r="A2" t="s">
        <v>12</v>
      </c>
    </row>
    <row r="3" spans="1:53" ht="12.75">
      <c r="A3" t="s">
        <v>0</v>
      </c>
      <c r="B3" s="4" t="s">
        <v>7</v>
      </c>
      <c r="C3" s="5">
        <v>900</v>
      </c>
      <c r="D3" s="23">
        <f aca="true" t="shared" si="0" ref="D3:AI3">C3</f>
        <v>900</v>
      </c>
      <c r="E3" s="23">
        <f t="shared" si="0"/>
        <v>900</v>
      </c>
      <c r="F3" s="23">
        <f t="shared" si="0"/>
        <v>900</v>
      </c>
      <c r="G3" s="23">
        <f t="shared" si="0"/>
        <v>900</v>
      </c>
      <c r="H3" s="23">
        <f t="shared" si="0"/>
        <v>900</v>
      </c>
      <c r="I3" s="23">
        <f t="shared" si="0"/>
        <v>900</v>
      </c>
      <c r="J3" s="23">
        <f t="shared" si="0"/>
        <v>900</v>
      </c>
      <c r="K3" s="23">
        <f t="shared" si="0"/>
        <v>900</v>
      </c>
      <c r="L3" s="23">
        <f t="shared" si="0"/>
        <v>900</v>
      </c>
      <c r="M3" s="23">
        <f t="shared" si="0"/>
        <v>900</v>
      </c>
      <c r="N3" s="23">
        <f t="shared" si="0"/>
        <v>900</v>
      </c>
      <c r="O3" s="23">
        <f t="shared" si="0"/>
        <v>900</v>
      </c>
      <c r="P3" s="23">
        <f t="shared" si="0"/>
        <v>900</v>
      </c>
      <c r="Q3" s="23">
        <f t="shared" si="0"/>
        <v>900</v>
      </c>
      <c r="R3" s="23">
        <f t="shared" si="0"/>
        <v>900</v>
      </c>
      <c r="S3" s="23">
        <f t="shared" si="0"/>
        <v>900</v>
      </c>
      <c r="T3" s="23">
        <f t="shared" si="0"/>
        <v>900</v>
      </c>
      <c r="U3" s="23">
        <f t="shared" si="0"/>
        <v>900</v>
      </c>
      <c r="V3" s="23">
        <f t="shared" si="0"/>
        <v>900</v>
      </c>
      <c r="W3" s="23">
        <f t="shared" si="0"/>
        <v>900</v>
      </c>
      <c r="X3" s="23">
        <f t="shared" si="0"/>
        <v>900</v>
      </c>
      <c r="Y3" s="23">
        <f t="shared" si="0"/>
        <v>900</v>
      </c>
      <c r="Z3" s="23">
        <f t="shared" si="0"/>
        <v>900</v>
      </c>
      <c r="AA3" s="23">
        <f t="shared" si="0"/>
        <v>900</v>
      </c>
      <c r="AB3" s="23">
        <f t="shared" si="0"/>
        <v>900</v>
      </c>
      <c r="AC3" s="23">
        <f t="shared" si="0"/>
        <v>900</v>
      </c>
      <c r="AD3" s="23">
        <f t="shared" si="0"/>
        <v>900</v>
      </c>
      <c r="AE3" s="23">
        <f t="shared" si="0"/>
        <v>900</v>
      </c>
      <c r="AF3" s="23">
        <f t="shared" si="0"/>
        <v>900</v>
      </c>
      <c r="AG3" s="23">
        <f t="shared" si="0"/>
        <v>900</v>
      </c>
      <c r="AH3" s="23">
        <f t="shared" si="0"/>
        <v>900</v>
      </c>
      <c r="AI3" s="23">
        <f t="shared" si="0"/>
        <v>900</v>
      </c>
      <c r="AJ3" s="23">
        <f aca="true" t="shared" si="1" ref="AJ3:BA3">AI3</f>
        <v>900</v>
      </c>
      <c r="AK3" s="23">
        <f t="shared" si="1"/>
        <v>900</v>
      </c>
      <c r="AL3" s="23">
        <f t="shared" si="1"/>
        <v>900</v>
      </c>
      <c r="AM3" s="23">
        <f t="shared" si="1"/>
        <v>900</v>
      </c>
      <c r="AN3" s="23">
        <f t="shared" si="1"/>
        <v>900</v>
      </c>
      <c r="AO3" s="23">
        <f t="shared" si="1"/>
        <v>900</v>
      </c>
      <c r="AP3" s="23">
        <f t="shared" si="1"/>
        <v>900</v>
      </c>
      <c r="AQ3" s="23">
        <f t="shared" si="1"/>
        <v>900</v>
      </c>
      <c r="AR3" s="23">
        <f t="shared" si="1"/>
        <v>900</v>
      </c>
      <c r="AS3" s="23">
        <f t="shared" si="1"/>
        <v>900</v>
      </c>
      <c r="AT3" s="23">
        <f t="shared" si="1"/>
        <v>900</v>
      </c>
      <c r="AU3" s="23">
        <f t="shared" si="1"/>
        <v>900</v>
      </c>
      <c r="AV3" s="23">
        <f t="shared" si="1"/>
        <v>900</v>
      </c>
      <c r="AW3" s="23">
        <f t="shared" si="1"/>
        <v>900</v>
      </c>
      <c r="AX3" s="23">
        <f t="shared" si="1"/>
        <v>900</v>
      </c>
      <c r="AY3" s="23">
        <f t="shared" si="1"/>
        <v>900</v>
      </c>
      <c r="AZ3" s="23">
        <f t="shared" si="1"/>
        <v>900</v>
      </c>
      <c r="BA3" s="23">
        <f t="shared" si="1"/>
        <v>900</v>
      </c>
    </row>
    <row r="4" spans="1:53" ht="12.75">
      <c r="A4" t="s">
        <v>1</v>
      </c>
      <c r="B4" s="4" t="s">
        <v>6</v>
      </c>
      <c r="C4" s="7">
        <v>0.06</v>
      </c>
      <c r="D4" s="23">
        <f aca="true" t="shared" si="2" ref="D4:AI4">C4</f>
        <v>0.06</v>
      </c>
      <c r="E4" s="23">
        <f t="shared" si="2"/>
        <v>0.06</v>
      </c>
      <c r="F4" s="23">
        <f t="shared" si="2"/>
        <v>0.06</v>
      </c>
      <c r="G4" s="23">
        <f t="shared" si="2"/>
        <v>0.06</v>
      </c>
      <c r="H4" s="23">
        <f t="shared" si="2"/>
        <v>0.06</v>
      </c>
      <c r="I4" s="23">
        <f t="shared" si="2"/>
        <v>0.06</v>
      </c>
      <c r="J4" s="23">
        <f t="shared" si="2"/>
        <v>0.06</v>
      </c>
      <c r="K4" s="23">
        <f t="shared" si="2"/>
        <v>0.06</v>
      </c>
      <c r="L4" s="23">
        <f t="shared" si="2"/>
        <v>0.06</v>
      </c>
      <c r="M4" s="23">
        <f t="shared" si="2"/>
        <v>0.06</v>
      </c>
      <c r="N4" s="23">
        <f t="shared" si="2"/>
        <v>0.06</v>
      </c>
      <c r="O4" s="23">
        <f t="shared" si="2"/>
        <v>0.06</v>
      </c>
      <c r="P4" s="23">
        <f t="shared" si="2"/>
        <v>0.06</v>
      </c>
      <c r="Q4" s="23">
        <f t="shared" si="2"/>
        <v>0.06</v>
      </c>
      <c r="R4" s="23">
        <f t="shared" si="2"/>
        <v>0.06</v>
      </c>
      <c r="S4" s="23">
        <f t="shared" si="2"/>
        <v>0.06</v>
      </c>
      <c r="T4" s="23">
        <f t="shared" si="2"/>
        <v>0.06</v>
      </c>
      <c r="U4" s="23">
        <f t="shared" si="2"/>
        <v>0.06</v>
      </c>
      <c r="V4" s="23">
        <f t="shared" si="2"/>
        <v>0.06</v>
      </c>
      <c r="W4" s="23">
        <f t="shared" si="2"/>
        <v>0.06</v>
      </c>
      <c r="X4" s="23">
        <f t="shared" si="2"/>
        <v>0.06</v>
      </c>
      <c r="Y4" s="23">
        <f t="shared" si="2"/>
        <v>0.06</v>
      </c>
      <c r="Z4" s="23">
        <f t="shared" si="2"/>
        <v>0.06</v>
      </c>
      <c r="AA4" s="23">
        <f t="shared" si="2"/>
        <v>0.06</v>
      </c>
      <c r="AB4" s="23">
        <f t="shared" si="2"/>
        <v>0.06</v>
      </c>
      <c r="AC4" s="23">
        <f t="shared" si="2"/>
        <v>0.06</v>
      </c>
      <c r="AD4" s="23">
        <f t="shared" si="2"/>
        <v>0.06</v>
      </c>
      <c r="AE4" s="23">
        <f t="shared" si="2"/>
        <v>0.06</v>
      </c>
      <c r="AF4" s="23">
        <f t="shared" si="2"/>
        <v>0.06</v>
      </c>
      <c r="AG4" s="23">
        <f t="shared" si="2"/>
        <v>0.06</v>
      </c>
      <c r="AH4" s="23">
        <f t="shared" si="2"/>
        <v>0.06</v>
      </c>
      <c r="AI4" s="23">
        <f t="shared" si="2"/>
        <v>0.06</v>
      </c>
      <c r="AJ4" s="23">
        <f aca="true" t="shared" si="3" ref="AJ4:BA4">AI4</f>
        <v>0.06</v>
      </c>
      <c r="AK4" s="23">
        <f t="shared" si="3"/>
        <v>0.06</v>
      </c>
      <c r="AL4" s="23">
        <f t="shared" si="3"/>
        <v>0.06</v>
      </c>
      <c r="AM4" s="23">
        <f t="shared" si="3"/>
        <v>0.06</v>
      </c>
      <c r="AN4" s="23">
        <f t="shared" si="3"/>
        <v>0.06</v>
      </c>
      <c r="AO4" s="23">
        <f t="shared" si="3"/>
        <v>0.06</v>
      </c>
      <c r="AP4" s="23">
        <f t="shared" si="3"/>
        <v>0.06</v>
      </c>
      <c r="AQ4" s="23">
        <f t="shared" si="3"/>
        <v>0.06</v>
      </c>
      <c r="AR4" s="23">
        <f t="shared" si="3"/>
        <v>0.06</v>
      </c>
      <c r="AS4" s="23">
        <f t="shared" si="3"/>
        <v>0.06</v>
      </c>
      <c r="AT4" s="23">
        <f t="shared" si="3"/>
        <v>0.06</v>
      </c>
      <c r="AU4" s="23">
        <f t="shared" si="3"/>
        <v>0.06</v>
      </c>
      <c r="AV4" s="23">
        <f t="shared" si="3"/>
        <v>0.06</v>
      </c>
      <c r="AW4" s="23">
        <f t="shared" si="3"/>
        <v>0.06</v>
      </c>
      <c r="AX4" s="23">
        <f t="shared" si="3"/>
        <v>0.06</v>
      </c>
      <c r="AY4" s="23">
        <f t="shared" si="3"/>
        <v>0.06</v>
      </c>
      <c r="AZ4" s="23">
        <f t="shared" si="3"/>
        <v>0.06</v>
      </c>
      <c r="BA4" s="23">
        <f t="shared" si="3"/>
        <v>0.06</v>
      </c>
    </row>
    <row r="5" spans="1:53" ht="12.75">
      <c r="A5" t="s">
        <v>2</v>
      </c>
      <c r="B5" s="4" t="s">
        <v>4</v>
      </c>
      <c r="C5" s="8">
        <v>1.2</v>
      </c>
      <c r="D5" s="23">
        <f aca="true" t="shared" si="4" ref="D5:AI5">C5</f>
        <v>1.2</v>
      </c>
      <c r="E5" s="23">
        <f t="shared" si="4"/>
        <v>1.2</v>
      </c>
      <c r="F5" s="23">
        <f t="shared" si="4"/>
        <v>1.2</v>
      </c>
      <c r="G5" s="23">
        <f t="shared" si="4"/>
        <v>1.2</v>
      </c>
      <c r="H5" s="23">
        <f t="shared" si="4"/>
        <v>1.2</v>
      </c>
      <c r="I5" s="23">
        <f t="shared" si="4"/>
        <v>1.2</v>
      </c>
      <c r="J5" s="23">
        <f t="shared" si="4"/>
        <v>1.2</v>
      </c>
      <c r="K5" s="23">
        <f t="shared" si="4"/>
        <v>1.2</v>
      </c>
      <c r="L5" s="23">
        <f t="shared" si="4"/>
        <v>1.2</v>
      </c>
      <c r="M5" s="23">
        <f t="shared" si="4"/>
        <v>1.2</v>
      </c>
      <c r="N5" s="23">
        <f t="shared" si="4"/>
        <v>1.2</v>
      </c>
      <c r="O5" s="23">
        <f t="shared" si="4"/>
        <v>1.2</v>
      </c>
      <c r="P5" s="23">
        <f t="shared" si="4"/>
        <v>1.2</v>
      </c>
      <c r="Q5" s="23">
        <f t="shared" si="4"/>
        <v>1.2</v>
      </c>
      <c r="R5" s="23">
        <f t="shared" si="4"/>
        <v>1.2</v>
      </c>
      <c r="S5" s="23">
        <f t="shared" si="4"/>
        <v>1.2</v>
      </c>
      <c r="T5" s="23">
        <f t="shared" si="4"/>
        <v>1.2</v>
      </c>
      <c r="U5" s="23">
        <f t="shared" si="4"/>
        <v>1.2</v>
      </c>
      <c r="V5" s="23">
        <f t="shared" si="4"/>
        <v>1.2</v>
      </c>
      <c r="W5" s="23">
        <f t="shared" si="4"/>
        <v>1.2</v>
      </c>
      <c r="X5" s="23">
        <f t="shared" si="4"/>
        <v>1.2</v>
      </c>
      <c r="Y5" s="23">
        <f t="shared" si="4"/>
        <v>1.2</v>
      </c>
      <c r="Z5" s="23">
        <f t="shared" si="4"/>
        <v>1.2</v>
      </c>
      <c r="AA5" s="23">
        <f t="shared" si="4"/>
        <v>1.2</v>
      </c>
      <c r="AB5" s="23">
        <f t="shared" si="4"/>
        <v>1.2</v>
      </c>
      <c r="AC5" s="23">
        <f t="shared" si="4"/>
        <v>1.2</v>
      </c>
      <c r="AD5" s="23">
        <f t="shared" si="4"/>
        <v>1.2</v>
      </c>
      <c r="AE5" s="23">
        <f t="shared" si="4"/>
        <v>1.2</v>
      </c>
      <c r="AF5" s="23">
        <f t="shared" si="4"/>
        <v>1.2</v>
      </c>
      <c r="AG5" s="23">
        <f t="shared" si="4"/>
        <v>1.2</v>
      </c>
      <c r="AH5" s="23">
        <f t="shared" si="4"/>
        <v>1.2</v>
      </c>
      <c r="AI5" s="23">
        <f t="shared" si="4"/>
        <v>1.2</v>
      </c>
      <c r="AJ5" s="23">
        <f aca="true" t="shared" si="5" ref="AJ5:BA5">AI5</f>
        <v>1.2</v>
      </c>
      <c r="AK5" s="23">
        <f t="shared" si="5"/>
        <v>1.2</v>
      </c>
      <c r="AL5" s="23">
        <f t="shared" si="5"/>
        <v>1.2</v>
      </c>
      <c r="AM5" s="23">
        <f t="shared" si="5"/>
        <v>1.2</v>
      </c>
      <c r="AN5" s="23">
        <f t="shared" si="5"/>
        <v>1.2</v>
      </c>
      <c r="AO5" s="23">
        <f t="shared" si="5"/>
        <v>1.2</v>
      </c>
      <c r="AP5" s="23">
        <f t="shared" si="5"/>
        <v>1.2</v>
      </c>
      <c r="AQ5" s="23">
        <f t="shared" si="5"/>
        <v>1.2</v>
      </c>
      <c r="AR5" s="23">
        <f t="shared" si="5"/>
        <v>1.2</v>
      </c>
      <c r="AS5" s="23">
        <f t="shared" si="5"/>
        <v>1.2</v>
      </c>
      <c r="AT5" s="23">
        <f t="shared" si="5"/>
        <v>1.2</v>
      </c>
      <c r="AU5" s="23">
        <f t="shared" si="5"/>
        <v>1.2</v>
      </c>
      <c r="AV5" s="23">
        <f t="shared" si="5"/>
        <v>1.2</v>
      </c>
      <c r="AW5" s="23">
        <f t="shared" si="5"/>
        <v>1.2</v>
      </c>
      <c r="AX5" s="23">
        <f t="shared" si="5"/>
        <v>1.2</v>
      </c>
      <c r="AY5" s="23">
        <f t="shared" si="5"/>
        <v>1.2</v>
      </c>
      <c r="AZ5" s="23">
        <f t="shared" si="5"/>
        <v>1.2</v>
      </c>
      <c r="BA5" s="23">
        <f t="shared" si="5"/>
        <v>1.2</v>
      </c>
    </row>
    <row r="6" spans="3:53" ht="12.75">
      <c r="C6" s="6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</row>
    <row r="7" spans="1:53" s="24" customFormat="1" ht="12.75">
      <c r="A7" s="24" t="s">
        <v>13</v>
      </c>
      <c r="B7" s="25" t="s">
        <v>4</v>
      </c>
      <c r="C7" s="26">
        <v>0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>
        <v>26</v>
      </c>
      <c r="AD7" s="26">
        <v>27</v>
      </c>
      <c r="AE7" s="26">
        <v>28</v>
      </c>
      <c r="AF7" s="26">
        <v>29</v>
      </c>
      <c r="AG7" s="26">
        <v>30</v>
      </c>
      <c r="AH7" s="26">
        <v>31</v>
      </c>
      <c r="AI7" s="26">
        <v>32</v>
      </c>
      <c r="AJ7" s="26">
        <v>33</v>
      </c>
      <c r="AK7" s="26">
        <v>34</v>
      </c>
      <c r="AL7" s="26">
        <v>35</v>
      </c>
      <c r="AM7" s="26">
        <v>36</v>
      </c>
      <c r="AN7" s="26">
        <v>37</v>
      </c>
      <c r="AO7" s="26">
        <v>38</v>
      </c>
      <c r="AP7" s="26">
        <v>39</v>
      </c>
      <c r="AQ7" s="26">
        <v>40</v>
      </c>
      <c r="AR7" s="26">
        <v>41</v>
      </c>
      <c r="AS7" s="26">
        <v>42</v>
      </c>
      <c r="AT7" s="26">
        <v>43</v>
      </c>
      <c r="AU7" s="26">
        <v>44</v>
      </c>
      <c r="AV7" s="26">
        <v>45</v>
      </c>
      <c r="AW7" s="26">
        <v>46</v>
      </c>
      <c r="AX7" s="26">
        <v>47</v>
      </c>
      <c r="AY7" s="26">
        <v>48</v>
      </c>
      <c r="AZ7" s="26">
        <v>49</v>
      </c>
      <c r="BA7" s="26">
        <v>50</v>
      </c>
    </row>
    <row r="8" spans="1:53" ht="12.75">
      <c r="A8" t="s">
        <v>3</v>
      </c>
      <c r="B8" s="4" t="s">
        <v>5</v>
      </c>
      <c r="C8" s="9">
        <v>10</v>
      </c>
      <c r="D8" s="23">
        <f aca="true" t="shared" si="6" ref="D8:AI8">C8</f>
        <v>10</v>
      </c>
      <c r="E8" s="23">
        <f t="shared" si="6"/>
        <v>10</v>
      </c>
      <c r="F8" s="23">
        <f t="shared" si="6"/>
        <v>10</v>
      </c>
      <c r="G8" s="23">
        <f t="shared" si="6"/>
        <v>10</v>
      </c>
      <c r="H8" s="23">
        <f t="shared" si="6"/>
        <v>10</v>
      </c>
      <c r="I8" s="23">
        <f t="shared" si="6"/>
        <v>10</v>
      </c>
      <c r="J8" s="23">
        <f t="shared" si="6"/>
        <v>10</v>
      </c>
      <c r="K8" s="23">
        <f t="shared" si="6"/>
        <v>10</v>
      </c>
      <c r="L8" s="23">
        <f t="shared" si="6"/>
        <v>10</v>
      </c>
      <c r="M8" s="23">
        <f t="shared" si="6"/>
        <v>10</v>
      </c>
      <c r="N8" s="23">
        <f t="shared" si="6"/>
        <v>10</v>
      </c>
      <c r="O8" s="23">
        <f t="shared" si="6"/>
        <v>10</v>
      </c>
      <c r="P8" s="23">
        <f t="shared" si="6"/>
        <v>10</v>
      </c>
      <c r="Q8" s="23">
        <f t="shared" si="6"/>
        <v>10</v>
      </c>
      <c r="R8" s="23">
        <f t="shared" si="6"/>
        <v>10</v>
      </c>
      <c r="S8" s="23">
        <f t="shared" si="6"/>
        <v>10</v>
      </c>
      <c r="T8" s="23">
        <f t="shared" si="6"/>
        <v>10</v>
      </c>
      <c r="U8" s="23">
        <f t="shared" si="6"/>
        <v>10</v>
      </c>
      <c r="V8" s="23">
        <f t="shared" si="6"/>
        <v>10</v>
      </c>
      <c r="W8" s="23">
        <f t="shared" si="6"/>
        <v>10</v>
      </c>
      <c r="X8" s="23">
        <f t="shared" si="6"/>
        <v>10</v>
      </c>
      <c r="Y8" s="23">
        <f t="shared" si="6"/>
        <v>10</v>
      </c>
      <c r="Z8" s="23">
        <f t="shared" si="6"/>
        <v>10</v>
      </c>
      <c r="AA8" s="23">
        <f t="shared" si="6"/>
        <v>10</v>
      </c>
      <c r="AB8" s="23">
        <f t="shared" si="6"/>
        <v>10</v>
      </c>
      <c r="AC8" s="23">
        <f t="shared" si="6"/>
        <v>10</v>
      </c>
      <c r="AD8" s="23">
        <f t="shared" si="6"/>
        <v>10</v>
      </c>
      <c r="AE8" s="23">
        <f t="shared" si="6"/>
        <v>10</v>
      </c>
      <c r="AF8" s="23">
        <f t="shared" si="6"/>
        <v>10</v>
      </c>
      <c r="AG8" s="23">
        <f t="shared" si="6"/>
        <v>10</v>
      </c>
      <c r="AH8" s="23">
        <f t="shared" si="6"/>
        <v>10</v>
      </c>
      <c r="AI8" s="23">
        <f t="shared" si="6"/>
        <v>10</v>
      </c>
      <c r="AJ8" s="23">
        <f aca="true" t="shared" si="7" ref="AJ8:BA8">AI8</f>
        <v>10</v>
      </c>
      <c r="AK8" s="23">
        <f t="shared" si="7"/>
        <v>10</v>
      </c>
      <c r="AL8" s="23">
        <f t="shared" si="7"/>
        <v>10</v>
      </c>
      <c r="AM8" s="23">
        <f t="shared" si="7"/>
        <v>10</v>
      </c>
      <c r="AN8" s="23">
        <f t="shared" si="7"/>
        <v>10</v>
      </c>
      <c r="AO8" s="23">
        <f t="shared" si="7"/>
        <v>10</v>
      </c>
      <c r="AP8" s="23">
        <f t="shared" si="7"/>
        <v>10</v>
      </c>
      <c r="AQ8" s="23">
        <f t="shared" si="7"/>
        <v>10</v>
      </c>
      <c r="AR8" s="23">
        <f t="shared" si="7"/>
        <v>10</v>
      </c>
      <c r="AS8" s="23">
        <f t="shared" si="7"/>
        <v>10</v>
      </c>
      <c r="AT8" s="23">
        <f t="shared" si="7"/>
        <v>10</v>
      </c>
      <c r="AU8" s="23">
        <f t="shared" si="7"/>
        <v>10</v>
      </c>
      <c r="AV8" s="23">
        <f t="shared" si="7"/>
        <v>10</v>
      </c>
      <c r="AW8" s="23">
        <f t="shared" si="7"/>
        <v>10</v>
      </c>
      <c r="AX8" s="23">
        <f t="shared" si="7"/>
        <v>10</v>
      </c>
      <c r="AY8" s="23">
        <f t="shared" si="7"/>
        <v>10</v>
      </c>
      <c r="AZ8" s="23">
        <f t="shared" si="7"/>
        <v>10</v>
      </c>
      <c r="BA8" s="23">
        <f t="shared" si="7"/>
        <v>10</v>
      </c>
    </row>
    <row r="9" spans="3:53" ht="12.75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4" ht="12.75">
      <c r="A10" t="s">
        <v>14</v>
      </c>
      <c r="B10" s="4" t="s">
        <v>4</v>
      </c>
      <c r="C10" s="10">
        <f>C8/C4</f>
        <v>166.66666666666669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2"/>
    </row>
    <row r="11" spans="1:54" ht="12.75">
      <c r="A11" t="s">
        <v>15</v>
      </c>
      <c r="B11" s="4" t="s">
        <v>4</v>
      </c>
      <c r="C11" s="11">
        <f>SQRT(C5*C10)</f>
        <v>14.142135623730951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3"/>
    </row>
    <row r="12" spans="1:54" ht="12.75">
      <c r="A12" t="s">
        <v>8</v>
      </c>
      <c r="B12" s="4" t="s">
        <v>9</v>
      </c>
      <c r="C12" s="11">
        <f>((C11-C5)/C11)*((C11-C5)/C11)*100</f>
        <v>83.74943725152288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3"/>
    </row>
    <row r="13" spans="1:54" ht="12.75">
      <c r="A13" t="s">
        <v>17</v>
      </c>
      <c r="B13" s="4" t="s">
        <v>10</v>
      </c>
      <c r="C13" s="12">
        <f>C3*(C8-(C7*C4))</f>
        <v>9000</v>
      </c>
      <c r="D13" s="12">
        <f aca="true" t="shared" si="8" ref="D13:AI13">((D3*(D8-(D7*D4)))+ABS(D3*(D8-(D7*D4))))/2</f>
        <v>8946</v>
      </c>
      <c r="E13" s="12">
        <f t="shared" si="8"/>
        <v>8892</v>
      </c>
      <c r="F13" s="12">
        <f t="shared" si="8"/>
        <v>8838</v>
      </c>
      <c r="G13" s="12">
        <f t="shared" si="8"/>
        <v>8784</v>
      </c>
      <c r="H13" s="12">
        <f t="shared" si="8"/>
        <v>8730</v>
      </c>
      <c r="I13" s="12">
        <f t="shared" si="8"/>
        <v>8676</v>
      </c>
      <c r="J13" s="12">
        <f t="shared" si="8"/>
        <v>8622</v>
      </c>
      <c r="K13" s="12">
        <f t="shared" si="8"/>
        <v>8568</v>
      </c>
      <c r="L13" s="12">
        <f t="shared" si="8"/>
        <v>8514</v>
      </c>
      <c r="M13" s="12">
        <f t="shared" si="8"/>
        <v>8460</v>
      </c>
      <c r="N13" s="12">
        <f t="shared" si="8"/>
        <v>8406</v>
      </c>
      <c r="O13" s="12">
        <f t="shared" si="8"/>
        <v>8352</v>
      </c>
      <c r="P13" s="12">
        <f t="shared" si="8"/>
        <v>8298</v>
      </c>
      <c r="Q13" s="12">
        <f t="shared" si="8"/>
        <v>8244</v>
      </c>
      <c r="R13" s="12">
        <f t="shared" si="8"/>
        <v>8190</v>
      </c>
      <c r="S13" s="12">
        <f t="shared" si="8"/>
        <v>8135.999999999999</v>
      </c>
      <c r="T13" s="12">
        <f t="shared" si="8"/>
        <v>8082</v>
      </c>
      <c r="U13" s="12">
        <f t="shared" si="8"/>
        <v>8028</v>
      </c>
      <c r="V13" s="12">
        <f t="shared" si="8"/>
        <v>7973.999999999999</v>
      </c>
      <c r="W13" s="12">
        <f t="shared" si="8"/>
        <v>7920.000000000001</v>
      </c>
      <c r="X13" s="12">
        <f t="shared" si="8"/>
        <v>7866</v>
      </c>
      <c r="Y13" s="12">
        <f t="shared" si="8"/>
        <v>7812</v>
      </c>
      <c r="Z13" s="12">
        <f t="shared" si="8"/>
        <v>7758.000000000001</v>
      </c>
      <c r="AA13" s="12">
        <f t="shared" si="8"/>
        <v>7704</v>
      </c>
      <c r="AB13" s="12">
        <f t="shared" si="8"/>
        <v>7650</v>
      </c>
      <c r="AC13" s="12">
        <f t="shared" si="8"/>
        <v>7596</v>
      </c>
      <c r="AD13" s="12">
        <f t="shared" si="8"/>
        <v>7542.000000000001</v>
      </c>
      <c r="AE13" s="12">
        <f t="shared" si="8"/>
        <v>7488</v>
      </c>
      <c r="AF13" s="12">
        <f t="shared" si="8"/>
        <v>7434</v>
      </c>
      <c r="AG13" s="12">
        <f t="shared" si="8"/>
        <v>7379.999999999999</v>
      </c>
      <c r="AH13" s="12">
        <f t="shared" si="8"/>
        <v>7326.000000000001</v>
      </c>
      <c r="AI13" s="12">
        <f t="shared" si="8"/>
        <v>7272</v>
      </c>
      <c r="AJ13" s="12">
        <f aca="true" t="shared" si="9" ref="AJ13:BA13">((AJ3*(AJ8-(AJ7*AJ4)))+ABS(AJ3*(AJ8-(AJ7*AJ4))))/2</f>
        <v>7218</v>
      </c>
      <c r="AK13" s="12">
        <f t="shared" si="9"/>
        <v>7164</v>
      </c>
      <c r="AL13" s="12">
        <f t="shared" si="9"/>
        <v>7110</v>
      </c>
      <c r="AM13" s="12">
        <f t="shared" si="9"/>
        <v>7056</v>
      </c>
      <c r="AN13" s="12">
        <f t="shared" si="9"/>
        <v>7002</v>
      </c>
      <c r="AO13" s="12">
        <f t="shared" si="9"/>
        <v>6948.000000000001</v>
      </c>
      <c r="AP13" s="12">
        <f t="shared" si="9"/>
        <v>6894</v>
      </c>
      <c r="AQ13" s="12">
        <f t="shared" si="9"/>
        <v>6840</v>
      </c>
      <c r="AR13" s="12">
        <f t="shared" si="9"/>
        <v>6786</v>
      </c>
      <c r="AS13" s="12">
        <f t="shared" si="9"/>
        <v>6732</v>
      </c>
      <c r="AT13" s="12">
        <f t="shared" si="9"/>
        <v>6678</v>
      </c>
      <c r="AU13" s="12">
        <f t="shared" si="9"/>
        <v>6624</v>
      </c>
      <c r="AV13" s="12">
        <f t="shared" si="9"/>
        <v>6570.000000000001</v>
      </c>
      <c r="AW13" s="12">
        <f t="shared" si="9"/>
        <v>6516</v>
      </c>
      <c r="AX13" s="12">
        <f t="shared" si="9"/>
        <v>6462</v>
      </c>
      <c r="AY13" s="12">
        <f t="shared" si="9"/>
        <v>6408</v>
      </c>
      <c r="AZ13" s="12">
        <f t="shared" si="9"/>
        <v>6354</v>
      </c>
      <c r="BA13" s="12">
        <f t="shared" si="9"/>
        <v>6300</v>
      </c>
      <c r="BB13" s="1"/>
    </row>
    <row r="14" spans="1:54" ht="12.75">
      <c r="A14" t="s">
        <v>18</v>
      </c>
      <c r="B14" s="4" t="s">
        <v>9</v>
      </c>
      <c r="C14" s="11"/>
      <c r="D14" s="11">
        <f aca="true" t="shared" si="10" ref="D14:BA14">(((D7-D5)*(D8-(D7*D4))/(D8*D7)*100)+ABS((D7-D5)*(D8-(D7*D4))/(D8*D7)*100))/2</f>
        <v>0</v>
      </c>
      <c r="E14" s="11">
        <f t="shared" si="10"/>
        <v>39.52</v>
      </c>
      <c r="F14" s="11">
        <f t="shared" si="10"/>
        <v>58.92000000000001</v>
      </c>
      <c r="G14" s="11">
        <f t="shared" si="10"/>
        <v>68.32000000000001</v>
      </c>
      <c r="H14" s="11">
        <f t="shared" si="10"/>
        <v>73.71999999999998</v>
      </c>
      <c r="I14" s="11">
        <f t="shared" si="10"/>
        <v>77.12</v>
      </c>
      <c r="J14" s="11">
        <f t="shared" si="10"/>
        <v>79.37714285714286</v>
      </c>
      <c r="K14" s="11">
        <f t="shared" si="10"/>
        <v>80.91999999999999</v>
      </c>
      <c r="L14" s="11">
        <f t="shared" si="10"/>
        <v>81.98666666666668</v>
      </c>
      <c r="M14" s="11">
        <f t="shared" si="10"/>
        <v>82.72000000000001</v>
      </c>
      <c r="N14" s="11">
        <f t="shared" si="10"/>
        <v>83.2109090909091</v>
      </c>
      <c r="O14" s="11">
        <f t="shared" si="10"/>
        <v>83.52000000000001</v>
      </c>
      <c r="P14" s="11">
        <f t="shared" si="10"/>
        <v>83.68923076923079</v>
      </c>
      <c r="Q14" s="11">
        <f t="shared" si="10"/>
        <v>83.74857142857142</v>
      </c>
      <c r="R14" s="11">
        <f t="shared" si="10"/>
        <v>83.72</v>
      </c>
      <c r="S14" s="11">
        <f t="shared" si="10"/>
        <v>83.62</v>
      </c>
      <c r="T14" s="11">
        <f t="shared" si="10"/>
        <v>83.46117647058824</v>
      </c>
      <c r="U14" s="11">
        <f t="shared" si="10"/>
        <v>83.25333333333333</v>
      </c>
      <c r="V14" s="11">
        <f t="shared" si="10"/>
        <v>83.00421052631579</v>
      </c>
      <c r="W14" s="11">
        <f t="shared" si="10"/>
        <v>82.72000000000001</v>
      </c>
      <c r="X14" s="11">
        <f t="shared" si="10"/>
        <v>82.4057142857143</v>
      </c>
      <c r="Y14" s="11">
        <f t="shared" si="10"/>
        <v>82.06545454545456</v>
      </c>
      <c r="Z14" s="11">
        <f t="shared" si="10"/>
        <v>81.70260869565219</v>
      </c>
      <c r="AA14" s="11">
        <f t="shared" si="10"/>
        <v>81.32000000000001</v>
      </c>
      <c r="AB14" s="11">
        <f t="shared" si="10"/>
        <v>80.92</v>
      </c>
      <c r="AC14" s="11">
        <f t="shared" si="10"/>
        <v>80.50461538461538</v>
      </c>
      <c r="AD14" s="11">
        <f t="shared" si="10"/>
        <v>80.07555555555557</v>
      </c>
      <c r="AE14" s="11">
        <f t="shared" si="10"/>
        <v>79.63428571428572</v>
      </c>
      <c r="AF14" s="11">
        <f t="shared" si="10"/>
        <v>79.18206896551723</v>
      </c>
      <c r="AG14" s="11">
        <f t="shared" si="10"/>
        <v>78.72</v>
      </c>
      <c r="AH14" s="11">
        <f t="shared" si="10"/>
        <v>78.24903225806452</v>
      </c>
      <c r="AI14" s="11">
        <f t="shared" si="10"/>
        <v>77.77000000000001</v>
      </c>
      <c r="AJ14" s="11">
        <f t="shared" si="10"/>
        <v>77.28363636363636</v>
      </c>
      <c r="AK14" s="11">
        <f t="shared" si="10"/>
        <v>76.79058823529411</v>
      </c>
      <c r="AL14" s="11">
        <f t="shared" si="10"/>
        <v>76.29142857142857</v>
      </c>
      <c r="AM14" s="11">
        <f t="shared" si="10"/>
        <v>75.78666666666666</v>
      </c>
      <c r="AN14" s="11">
        <f t="shared" si="10"/>
        <v>75.27675675675675</v>
      </c>
      <c r="AO14" s="11">
        <f t="shared" si="10"/>
        <v>74.76210526315789</v>
      </c>
      <c r="AP14" s="11">
        <f t="shared" si="10"/>
        <v>74.24307692307693</v>
      </c>
      <c r="AQ14" s="11">
        <f t="shared" si="10"/>
        <v>73.71999999999998</v>
      </c>
      <c r="AR14" s="11">
        <f t="shared" si="10"/>
        <v>73.19317073170731</v>
      </c>
      <c r="AS14" s="11">
        <f t="shared" si="10"/>
        <v>72.66285714285713</v>
      </c>
      <c r="AT14" s="11">
        <f t="shared" si="10"/>
        <v>72.12930232558138</v>
      </c>
      <c r="AU14" s="11">
        <f t="shared" si="10"/>
        <v>71.59272727272726</v>
      </c>
      <c r="AV14" s="11">
        <f t="shared" si="10"/>
        <v>71.05333333333334</v>
      </c>
      <c r="AW14" s="11">
        <f t="shared" si="10"/>
        <v>70.51130434782608</v>
      </c>
      <c r="AX14" s="11">
        <f t="shared" si="10"/>
        <v>69.9668085106383</v>
      </c>
      <c r="AY14" s="11">
        <f t="shared" si="10"/>
        <v>69.42</v>
      </c>
      <c r="AZ14" s="11">
        <f t="shared" si="10"/>
        <v>68.87102040816326</v>
      </c>
      <c r="BA14" s="11">
        <f t="shared" si="10"/>
        <v>68.32</v>
      </c>
      <c r="BB14" s="3"/>
    </row>
    <row r="15" spans="1:54" ht="12.75">
      <c r="A15" t="s">
        <v>219</v>
      </c>
      <c r="B15" s="4" t="s">
        <v>11</v>
      </c>
      <c r="C15" s="11">
        <f aca="true" t="shared" si="11" ref="C15:AH15">C7*C8</f>
        <v>0</v>
      </c>
      <c r="D15" s="11">
        <f t="shared" si="11"/>
        <v>10</v>
      </c>
      <c r="E15" s="11">
        <f t="shared" si="11"/>
        <v>20</v>
      </c>
      <c r="F15" s="11">
        <f t="shared" si="11"/>
        <v>30</v>
      </c>
      <c r="G15" s="11">
        <f t="shared" si="11"/>
        <v>40</v>
      </c>
      <c r="H15" s="11">
        <f t="shared" si="11"/>
        <v>50</v>
      </c>
      <c r="I15" s="11">
        <f t="shared" si="11"/>
        <v>60</v>
      </c>
      <c r="J15" s="11">
        <f t="shared" si="11"/>
        <v>70</v>
      </c>
      <c r="K15" s="11">
        <f t="shared" si="11"/>
        <v>80</v>
      </c>
      <c r="L15" s="11">
        <f t="shared" si="11"/>
        <v>90</v>
      </c>
      <c r="M15" s="11">
        <f t="shared" si="11"/>
        <v>100</v>
      </c>
      <c r="N15" s="11">
        <f t="shared" si="11"/>
        <v>110</v>
      </c>
      <c r="O15" s="11">
        <f t="shared" si="11"/>
        <v>120</v>
      </c>
      <c r="P15" s="11">
        <f t="shared" si="11"/>
        <v>130</v>
      </c>
      <c r="Q15" s="11">
        <f t="shared" si="11"/>
        <v>140</v>
      </c>
      <c r="R15" s="11">
        <f t="shared" si="11"/>
        <v>150</v>
      </c>
      <c r="S15" s="11">
        <f t="shared" si="11"/>
        <v>160</v>
      </c>
      <c r="T15" s="11">
        <f t="shared" si="11"/>
        <v>170</v>
      </c>
      <c r="U15" s="11">
        <f t="shared" si="11"/>
        <v>180</v>
      </c>
      <c r="V15" s="11">
        <f t="shared" si="11"/>
        <v>190</v>
      </c>
      <c r="W15" s="11">
        <f t="shared" si="11"/>
        <v>200</v>
      </c>
      <c r="X15" s="11">
        <f t="shared" si="11"/>
        <v>210</v>
      </c>
      <c r="Y15" s="11">
        <f t="shared" si="11"/>
        <v>220</v>
      </c>
      <c r="Z15" s="11">
        <f t="shared" si="11"/>
        <v>230</v>
      </c>
      <c r="AA15" s="11">
        <f t="shared" si="11"/>
        <v>240</v>
      </c>
      <c r="AB15" s="11">
        <f t="shared" si="11"/>
        <v>250</v>
      </c>
      <c r="AC15" s="11">
        <f t="shared" si="11"/>
        <v>260</v>
      </c>
      <c r="AD15" s="11">
        <f t="shared" si="11"/>
        <v>270</v>
      </c>
      <c r="AE15" s="11">
        <f t="shared" si="11"/>
        <v>280</v>
      </c>
      <c r="AF15" s="11">
        <f t="shared" si="11"/>
        <v>290</v>
      </c>
      <c r="AG15" s="11">
        <f t="shared" si="11"/>
        <v>300</v>
      </c>
      <c r="AH15" s="11">
        <f t="shared" si="11"/>
        <v>310</v>
      </c>
      <c r="AI15" s="11">
        <f aca="true" t="shared" si="12" ref="AI15:BA15">AI7*AI8</f>
        <v>320</v>
      </c>
      <c r="AJ15" s="11">
        <f t="shared" si="12"/>
        <v>330</v>
      </c>
      <c r="AK15" s="11">
        <f t="shared" si="12"/>
        <v>340</v>
      </c>
      <c r="AL15" s="11">
        <f t="shared" si="12"/>
        <v>350</v>
      </c>
      <c r="AM15" s="11">
        <f t="shared" si="12"/>
        <v>360</v>
      </c>
      <c r="AN15" s="11">
        <f t="shared" si="12"/>
        <v>370</v>
      </c>
      <c r="AO15" s="11">
        <f t="shared" si="12"/>
        <v>380</v>
      </c>
      <c r="AP15" s="11">
        <f t="shared" si="12"/>
        <v>390</v>
      </c>
      <c r="AQ15" s="11">
        <f t="shared" si="12"/>
        <v>400</v>
      </c>
      <c r="AR15" s="11">
        <f t="shared" si="12"/>
        <v>410</v>
      </c>
      <c r="AS15" s="11">
        <f t="shared" si="12"/>
        <v>420</v>
      </c>
      <c r="AT15" s="11">
        <f t="shared" si="12"/>
        <v>430</v>
      </c>
      <c r="AU15" s="11">
        <f t="shared" si="12"/>
        <v>440</v>
      </c>
      <c r="AV15" s="11">
        <f t="shared" si="12"/>
        <v>450</v>
      </c>
      <c r="AW15" s="11">
        <f t="shared" si="12"/>
        <v>460</v>
      </c>
      <c r="AX15" s="11">
        <f t="shared" si="12"/>
        <v>470</v>
      </c>
      <c r="AY15" s="11">
        <f t="shared" si="12"/>
        <v>480</v>
      </c>
      <c r="AZ15" s="11">
        <f t="shared" si="12"/>
        <v>490</v>
      </c>
      <c r="BA15" s="11">
        <f t="shared" si="12"/>
        <v>500</v>
      </c>
      <c r="BB15" s="3"/>
    </row>
    <row r="16" spans="1:54" ht="12.75">
      <c r="A16" t="s">
        <v>220</v>
      </c>
      <c r="B16" s="4" t="s">
        <v>11</v>
      </c>
      <c r="C16" s="11"/>
      <c r="D16" s="11">
        <f aca="true" t="shared" si="13" ref="D16:AI16">D15*D14/100</f>
        <v>0</v>
      </c>
      <c r="E16" s="11">
        <f t="shared" si="13"/>
        <v>7.904000000000001</v>
      </c>
      <c r="F16" s="11">
        <f t="shared" si="13"/>
        <v>17.676000000000002</v>
      </c>
      <c r="G16" s="11">
        <f t="shared" si="13"/>
        <v>27.328000000000003</v>
      </c>
      <c r="H16" s="11">
        <f t="shared" si="13"/>
        <v>36.85999999999999</v>
      </c>
      <c r="I16" s="11">
        <f t="shared" si="13"/>
        <v>46.272000000000006</v>
      </c>
      <c r="J16" s="11">
        <f t="shared" si="13"/>
        <v>55.56399999999999</v>
      </c>
      <c r="K16" s="11">
        <f t="shared" si="13"/>
        <v>64.73599999999999</v>
      </c>
      <c r="L16" s="11">
        <f t="shared" si="13"/>
        <v>73.78800000000001</v>
      </c>
      <c r="M16" s="11">
        <f t="shared" si="13"/>
        <v>82.72000000000001</v>
      </c>
      <c r="N16" s="11">
        <f t="shared" si="13"/>
        <v>91.53200000000001</v>
      </c>
      <c r="O16" s="11">
        <f t="shared" si="13"/>
        <v>100.22400000000002</v>
      </c>
      <c r="P16" s="11">
        <f t="shared" si="13"/>
        <v>108.79600000000002</v>
      </c>
      <c r="Q16" s="11">
        <f t="shared" si="13"/>
        <v>117.24799999999999</v>
      </c>
      <c r="R16" s="11">
        <f t="shared" si="13"/>
        <v>125.58</v>
      </c>
      <c r="S16" s="11">
        <f t="shared" si="13"/>
        <v>133.792</v>
      </c>
      <c r="T16" s="11">
        <f t="shared" si="13"/>
        <v>141.88400000000001</v>
      </c>
      <c r="U16" s="11">
        <f t="shared" si="13"/>
        <v>149.856</v>
      </c>
      <c r="V16" s="11">
        <f t="shared" si="13"/>
        <v>157.708</v>
      </c>
      <c r="W16" s="11">
        <f t="shared" si="13"/>
        <v>165.44000000000003</v>
      </c>
      <c r="X16" s="11">
        <f t="shared" si="13"/>
        <v>173.05200000000002</v>
      </c>
      <c r="Y16" s="11">
        <f t="shared" si="13"/>
        <v>180.544</v>
      </c>
      <c r="Z16" s="11">
        <f t="shared" si="13"/>
        <v>187.91600000000003</v>
      </c>
      <c r="AA16" s="11">
        <f t="shared" si="13"/>
        <v>195.16800000000003</v>
      </c>
      <c r="AB16" s="11">
        <f t="shared" si="13"/>
        <v>202.3</v>
      </c>
      <c r="AC16" s="11">
        <f t="shared" si="13"/>
        <v>209.31199999999998</v>
      </c>
      <c r="AD16" s="11">
        <f t="shared" si="13"/>
        <v>216.204</v>
      </c>
      <c r="AE16" s="11">
        <f t="shared" si="13"/>
        <v>222.97600000000003</v>
      </c>
      <c r="AF16" s="11">
        <f t="shared" si="13"/>
        <v>229.62799999999996</v>
      </c>
      <c r="AG16" s="11">
        <f t="shared" si="13"/>
        <v>236.16</v>
      </c>
      <c r="AH16" s="11">
        <f t="shared" si="13"/>
        <v>242.572</v>
      </c>
      <c r="AI16" s="11">
        <f t="shared" si="13"/>
        <v>248.864</v>
      </c>
      <c r="AJ16" s="11">
        <f aca="true" t="shared" si="14" ref="AJ16:BA16">AJ15*AJ14/100</f>
        <v>255.03599999999997</v>
      </c>
      <c r="AK16" s="11">
        <f t="shared" si="14"/>
        <v>261.08799999999997</v>
      </c>
      <c r="AL16" s="11">
        <f t="shared" si="14"/>
        <v>267.02</v>
      </c>
      <c r="AM16" s="11">
        <f t="shared" si="14"/>
        <v>272.832</v>
      </c>
      <c r="AN16" s="11">
        <f t="shared" si="14"/>
        <v>278.524</v>
      </c>
      <c r="AO16" s="11">
        <f t="shared" si="14"/>
        <v>284.096</v>
      </c>
      <c r="AP16" s="11">
        <f t="shared" si="14"/>
        <v>289.548</v>
      </c>
      <c r="AQ16" s="11">
        <f t="shared" si="14"/>
        <v>294.87999999999994</v>
      </c>
      <c r="AR16" s="11">
        <f t="shared" si="14"/>
        <v>300.092</v>
      </c>
      <c r="AS16" s="11">
        <f t="shared" si="14"/>
        <v>305.18399999999997</v>
      </c>
      <c r="AT16" s="11">
        <f t="shared" si="14"/>
        <v>310.1559999999999</v>
      </c>
      <c r="AU16" s="11">
        <f t="shared" si="14"/>
        <v>315.008</v>
      </c>
      <c r="AV16" s="11">
        <f t="shared" si="14"/>
        <v>319.74</v>
      </c>
      <c r="AW16" s="11">
        <f t="shared" si="14"/>
        <v>324.352</v>
      </c>
      <c r="AX16" s="11">
        <f t="shared" si="14"/>
        <v>328.844</v>
      </c>
      <c r="AY16" s="11">
        <f t="shared" si="14"/>
        <v>333.216</v>
      </c>
      <c r="AZ16" s="11">
        <f t="shared" si="14"/>
        <v>337.46799999999996</v>
      </c>
      <c r="BA16" s="11">
        <f t="shared" si="14"/>
        <v>341.6</v>
      </c>
      <c r="BB16" s="3"/>
    </row>
    <row r="17" spans="1:54" ht="12.75">
      <c r="A17" t="s">
        <v>26</v>
      </c>
      <c r="B17" s="4">
        <v>1</v>
      </c>
      <c r="C17" s="11">
        <f>C16*$B17</f>
        <v>0</v>
      </c>
      <c r="D17" s="11">
        <f aca="true" t="shared" si="15" ref="D17:BA17">D16*$B17</f>
        <v>0</v>
      </c>
      <c r="E17" s="11">
        <f t="shared" si="15"/>
        <v>7.904000000000001</v>
      </c>
      <c r="F17" s="11">
        <f t="shared" si="15"/>
        <v>17.676000000000002</v>
      </c>
      <c r="G17" s="11">
        <f t="shared" si="15"/>
        <v>27.328000000000003</v>
      </c>
      <c r="H17" s="11">
        <f t="shared" si="15"/>
        <v>36.85999999999999</v>
      </c>
      <c r="I17" s="11">
        <f t="shared" si="15"/>
        <v>46.272000000000006</v>
      </c>
      <c r="J17" s="11">
        <f t="shared" si="15"/>
        <v>55.56399999999999</v>
      </c>
      <c r="K17" s="11">
        <f t="shared" si="15"/>
        <v>64.73599999999999</v>
      </c>
      <c r="L17" s="11">
        <f t="shared" si="15"/>
        <v>73.78800000000001</v>
      </c>
      <c r="M17" s="11">
        <f t="shared" si="15"/>
        <v>82.72000000000001</v>
      </c>
      <c r="N17" s="11">
        <f t="shared" si="15"/>
        <v>91.53200000000001</v>
      </c>
      <c r="O17" s="11">
        <f t="shared" si="15"/>
        <v>100.22400000000002</v>
      </c>
      <c r="P17" s="11">
        <f t="shared" si="15"/>
        <v>108.79600000000002</v>
      </c>
      <c r="Q17" s="11">
        <f t="shared" si="15"/>
        <v>117.24799999999999</v>
      </c>
      <c r="R17" s="11">
        <f t="shared" si="15"/>
        <v>125.58</v>
      </c>
      <c r="S17" s="11">
        <f t="shared" si="15"/>
        <v>133.792</v>
      </c>
      <c r="T17" s="11">
        <f t="shared" si="15"/>
        <v>141.88400000000001</v>
      </c>
      <c r="U17" s="11">
        <f t="shared" si="15"/>
        <v>149.856</v>
      </c>
      <c r="V17" s="11">
        <f t="shared" si="15"/>
        <v>157.708</v>
      </c>
      <c r="W17" s="11">
        <f t="shared" si="15"/>
        <v>165.44000000000003</v>
      </c>
      <c r="X17" s="11">
        <f t="shared" si="15"/>
        <v>173.05200000000002</v>
      </c>
      <c r="Y17" s="11">
        <f t="shared" si="15"/>
        <v>180.544</v>
      </c>
      <c r="Z17" s="11">
        <f t="shared" si="15"/>
        <v>187.91600000000003</v>
      </c>
      <c r="AA17" s="11">
        <f t="shared" si="15"/>
        <v>195.16800000000003</v>
      </c>
      <c r="AB17" s="11">
        <f t="shared" si="15"/>
        <v>202.3</v>
      </c>
      <c r="AC17" s="11">
        <f t="shared" si="15"/>
        <v>209.31199999999998</v>
      </c>
      <c r="AD17" s="11">
        <f t="shared" si="15"/>
        <v>216.204</v>
      </c>
      <c r="AE17" s="11">
        <f t="shared" si="15"/>
        <v>222.97600000000003</v>
      </c>
      <c r="AF17" s="11">
        <f t="shared" si="15"/>
        <v>229.62799999999996</v>
      </c>
      <c r="AG17" s="11">
        <f t="shared" si="15"/>
        <v>236.16</v>
      </c>
      <c r="AH17" s="11">
        <f t="shared" si="15"/>
        <v>242.572</v>
      </c>
      <c r="AI17" s="11">
        <f t="shared" si="15"/>
        <v>248.864</v>
      </c>
      <c r="AJ17" s="11">
        <f t="shared" si="15"/>
        <v>255.03599999999997</v>
      </c>
      <c r="AK17" s="11">
        <f t="shared" si="15"/>
        <v>261.08799999999997</v>
      </c>
      <c r="AL17" s="11">
        <f t="shared" si="15"/>
        <v>267.02</v>
      </c>
      <c r="AM17" s="11">
        <f t="shared" si="15"/>
        <v>272.832</v>
      </c>
      <c r="AN17" s="11">
        <f t="shared" si="15"/>
        <v>278.524</v>
      </c>
      <c r="AO17" s="11">
        <f t="shared" si="15"/>
        <v>284.096</v>
      </c>
      <c r="AP17" s="11">
        <f t="shared" si="15"/>
        <v>289.548</v>
      </c>
      <c r="AQ17" s="11">
        <f t="shared" si="15"/>
        <v>294.87999999999994</v>
      </c>
      <c r="AR17" s="11">
        <f t="shared" si="15"/>
        <v>300.092</v>
      </c>
      <c r="AS17" s="11">
        <f t="shared" si="15"/>
        <v>305.18399999999997</v>
      </c>
      <c r="AT17" s="11">
        <f t="shared" si="15"/>
        <v>310.1559999999999</v>
      </c>
      <c r="AU17" s="11">
        <f t="shared" si="15"/>
        <v>315.008</v>
      </c>
      <c r="AV17" s="11">
        <f t="shared" si="15"/>
        <v>319.74</v>
      </c>
      <c r="AW17" s="11">
        <f t="shared" si="15"/>
        <v>324.352</v>
      </c>
      <c r="AX17" s="11">
        <f t="shared" si="15"/>
        <v>328.844</v>
      </c>
      <c r="AY17" s="11">
        <f t="shared" si="15"/>
        <v>333.216</v>
      </c>
      <c r="AZ17" s="11">
        <f t="shared" si="15"/>
        <v>337.46799999999996</v>
      </c>
      <c r="BA17" s="11">
        <f t="shared" si="15"/>
        <v>341.6</v>
      </c>
      <c r="BB17" s="3"/>
    </row>
    <row r="18" spans="1:53" ht="12.75">
      <c r="A18" t="s">
        <v>27</v>
      </c>
      <c r="B18" s="4">
        <v>1</v>
      </c>
      <c r="C18">
        <f>C13*$B18</f>
        <v>9000</v>
      </c>
      <c r="D18">
        <f aca="true" t="shared" si="16" ref="D18:BA18">D13*$B18</f>
        <v>8946</v>
      </c>
      <c r="E18">
        <f t="shared" si="16"/>
        <v>8892</v>
      </c>
      <c r="F18">
        <f t="shared" si="16"/>
        <v>8838</v>
      </c>
      <c r="G18">
        <f t="shared" si="16"/>
        <v>8784</v>
      </c>
      <c r="H18">
        <f t="shared" si="16"/>
        <v>8730</v>
      </c>
      <c r="I18">
        <f t="shared" si="16"/>
        <v>8676</v>
      </c>
      <c r="J18">
        <f t="shared" si="16"/>
        <v>8622</v>
      </c>
      <c r="K18">
        <f t="shared" si="16"/>
        <v>8568</v>
      </c>
      <c r="L18">
        <f t="shared" si="16"/>
        <v>8514</v>
      </c>
      <c r="M18">
        <f t="shared" si="16"/>
        <v>8460</v>
      </c>
      <c r="N18">
        <f t="shared" si="16"/>
        <v>8406</v>
      </c>
      <c r="O18">
        <f t="shared" si="16"/>
        <v>8352</v>
      </c>
      <c r="P18">
        <f t="shared" si="16"/>
        <v>8298</v>
      </c>
      <c r="Q18">
        <f t="shared" si="16"/>
        <v>8244</v>
      </c>
      <c r="R18">
        <f t="shared" si="16"/>
        <v>8190</v>
      </c>
      <c r="S18">
        <f t="shared" si="16"/>
        <v>8135.999999999999</v>
      </c>
      <c r="T18">
        <f t="shared" si="16"/>
        <v>8082</v>
      </c>
      <c r="U18">
        <f t="shared" si="16"/>
        <v>8028</v>
      </c>
      <c r="V18">
        <f t="shared" si="16"/>
        <v>7973.999999999999</v>
      </c>
      <c r="W18" s="15">
        <f t="shared" si="16"/>
        <v>7920.000000000001</v>
      </c>
      <c r="X18" s="15">
        <f t="shared" si="16"/>
        <v>7866</v>
      </c>
      <c r="Y18">
        <f t="shared" si="16"/>
        <v>7812</v>
      </c>
      <c r="Z18">
        <f t="shared" si="16"/>
        <v>7758.000000000001</v>
      </c>
      <c r="AA18">
        <f t="shared" si="16"/>
        <v>7704</v>
      </c>
      <c r="AB18">
        <f t="shared" si="16"/>
        <v>7650</v>
      </c>
      <c r="AC18">
        <f t="shared" si="16"/>
        <v>7596</v>
      </c>
      <c r="AD18">
        <f t="shared" si="16"/>
        <v>7542.000000000001</v>
      </c>
      <c r="AE18">
        <f t="shared" si="16"/>
        <v>7488</v>
      </c>
      <c r="AF18">
        <f t="shared" si="16"/>
        <v>7434</v>
      </c>
      <c r="AG18">
        <f t="shared" si="16"/>
        <v>7379.999999999999</v>
      </c>
      <c r="AH18">
        <f t="shared" si="16"/>
        <v>7326.000000000001</v>
      </c>
      <c r="AI18">
        <f t="shared" si="16"/>
        <v>7272</v>
      </c>
      <c r="AJ18">
        <f t="shared" si="16"/>
        <v>7218</v>
      </c>
      <c r="AK18">
        <f t="shared" si="16"/>
        <v>7164</v>
      </c>
      <c r="AL18">
        <f t="shared" si="16"/>
        <v>7110</v>
      </c>
      <c r="AM18">
        <f t="shared" si="16"/>
        <v>7056</v>
      </c>
      <c r="AN18">
        <f t="shared" si="16"/>
        <v>7002</v>
      </c>
      <c r="AO18">
        <f t="shared" si="16"/>
        <v>6948.000000000001</v>
      </c>
      <c r="AP18">
        <f t="shared" si="16"/>
        <v>6894</v>
      </c>
      <c r="AQ18">
        <f t="shared" si="16"/>
        <v>6840</v>
      </c>
      <c r="AR18">
        <f t="shared" si="16"/>
        <v>6786</v>
      </c>
      <c r="AS18">
        <f t="shared" si="16"/>
        <v>6732</v>
      </c>
      <c r="AT18">
        <f t="shared" si="16"/>
        <v>6678</v>
      </c>
      <c r="AU18">
        <f t="shared" si="16"/>
        <v>6624</v>
      </c>
      <c r="AV18">
        <f t="shared" si="16"/>
        <v>6570.000000000001</v>
      </c>
      <c r="AW18">
        <f t="shared" si="16"/>
        <v>6516</v>
      </c>
      <c r="AX18">
        <f t="shared" si="16"/>
        <v>6462</v>
      </c>
      <c r="AY18">
        <f t="shared" si="16"/>
        <v>6408</v>
      </c>
      <c r="AZ18">
        <f t="shared" si="16"/>
        <v>6354</v>
      </c>
      <c r="BA18">
        <f t="shared" si="16"/>
        <v>6300</v>
      </c>
    </row>
    <row r="19" spans="23:24" ht="12.75">
      <c r="W19" s="15"/>
      <c r="X19" s="15"/>
    </row>
    <row r="20" spans="3:54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6"/>
      <c r="X20" s="16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3:54" ht="12.7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2"/>
      <c r="X21" s="2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</row>
    <row r="22" spans="23:24" ht="12.75">
      <c r="W22" s="15"/>
      <c r="X22" s="15"/>
    </row>
    <row r="23" spans="23:24" ht="12.75">
      <c r="W23" s="15"/>
      <c r="X23" s="15"/>
    </row>
    <row r="24" spans="23:24" ht="12.75">
      <c r="W24" s="15"/>
      <c r="X24" s="15"/>
    </row>
    <row r="25" spans="23:24" ht="12.75">
      <c r="W25" s="15"/>
      <c r="X25" s="15"/>
    </row>
    <row r="26" spans="23:24" ht="12.75">
      <c r="W26" s="15"/>
      <c r="X26" s="15"/>
    </row>
    <row r="27" spans="23:24" ht="12.75">
      <c r="W27" s="15"/>
      <c r="X27" s="15"/>
    </row>
    <row r="28" spans="23:24" ht="12.75">
      <c r="W28" s="15"/>
      <c r="X28" s="15"/>
    </row>
    <row r="29" spans="23:24" ht="12.75">
      <c r="W29" s="15"/>
      <c r="X29" s="15"/>
    </row>
    <row r="30" spans="23:24" ht="12.75">
      <c r="W30" s="15"/>
      <c r="X30" s="15"/>
    </row>
    <row r="31" spans="23:24" ht="12.75">
      <c r="W31" s="15"/>
      <c r="X31" s="15"/>
    </row>
    <row r="32" spans="23:24" ht="12.75">
      <c r="W32" s="15"/>
      <c r="X32" s="15"/>
    </row>
    <row r="33" spans="23:24" ht="12.75">
      <c r="W33" s="15"/>
      <c r="X33" s="15"/>
    </row>
    <row r="34" spans="23:24" ht="12.75">
      <c r="W34" s="15"/>
      <c r="X34" s="15"/>
    </row>
    <row r="35" spans="23:24" ht="12.75">
      <c r="W35" s="15"/>
      <c r="X35" s="15"/>
    </row>
    <row r="36" spans="23:24" ht="12.75">
      <c r="W36" s="15"/>
      <c r="X36" s="15"/>
    </row>
    <row r="37" spans="23:24" ht="12.75">
      <c r="W37" s="15"/>
      <c r="X37" s="15"/>
    </row>
    <row r="38" spans="23:24" ht="12.75">
      <c r="W38" s="15"/>
      <c r="X38" s="15"/>
    </row>
    <row r="39" spans="23:24" ht="12.75">
      <c r="W39" s="15"/>
      <c r="X39" s="15"/>
    </row>
    <row r="71" spans="2:5" ht="12.75">
      <c r="B71" s="14" t="s">
        <v>287</v>
      </c>
      <c r="C71" s="14" t="s">
        <v>288</v>
      </c>
      <c r="D71" s="14" t="s">
        <v>289</v>
      </c>
      <c r="E71" s="14" t="s">
        <v>290</v>
      </c>
    </row>
    <row r="72" spans="1:5" ht="12.75">
      <c r="A72" t="s">
        <v>291</v>
      </c>
      <c r="B72" s="14"/>
      <c r="C72" s="14"/>
      <c r="D72" s="14"/>
      <c r="E72" s="14"/>
    </row>
    <row r="73" spans="2:9" ht="12.75">
      <c r="B73" s="14" t="s">
        <v>391</v>
      </c>
      <c r="C73" s="14">
        <v>10</v>
      </c>
      <c r="D73" s="14" t="s">
        <v>392</v>
      </c>
      <c r="E73" s="14">
        <v>6</v>
      </c>
      <c r="F73" s="14" t="s">
        <v>393</v>
      </c>
      <c r="G73" s="14">
        <v>1.15</v>
      </c>
      <c r="H73" t="s">
        <v>396</v>
      </c>
      <c r="I73">
        <v>0.65</v>
      </c>
    </row>
    <row r="74" spans="2:8" ht="12.75">
      <c r="B74" s="14" t="s">
        <v>394</v>
      </c>
      <c r="C74" s="14" t="s">
        <v>5</v>
      </c>
      <c r="D74" s="14" t="s">
        <v>11</v>
      </c>
      <c r="E74" s="14" t="s">
        <v>290</v>
      </c>
      <c r="F74" s="14" t="s">
        <v>395</v>
      </c>
      <c r="G74" s="14" t="s">
        <v>397</v>
      </c>
      <c r="H74" t="s">
        <v>260</v>
      </c>
    </row>
    <row r="75" spans="2:8" ht="12.75">
      <c r="B75" s="14">
        <v>5</v>
      </c>
      <c r="C75" s="14">
        <v>12.4</v>
      </c>
      <c r="D75" s="14">
        <f>C75*B75</f>
        <v>62</v>
      </c>
      <c r="E75" s="14">
        <v>5250</v>
      </c>
      <c r="F75" s="183">
        <f>$G$73*POWER($C$73/12,4)*$E$73/12*POWER($E75/1000,3)</f>
        <v>40.12552897135418</v>
      </c>
      <c r="G75" s="182">
        <f aca="true" t="shared" si="17" ref="G75:G82">F75*$I$106</f>
        <v>26.081593831380218</v>
      </c>
      <c r="H75">
        <f aca="true" t="shared" si="18" ref="H75:H82">F75/D75</f>
        <v>0.6471859511508739</v>
      </c>
    </row>
    <row r="76" spans="2:8" ht="12.75">
      <c r="B76" s="14">
        <v>10.2</v>
      </c>
      <c r="C76" s="14">
        <v>12</v>
      </c>
      <c r="D76" s="14">
        <f aca="true" t="shared" si="19" ref="D76:D111">C76*B76</f>
        <v>122.39999999999999</v>
      </c>
      <c r="E76" s="14">
        <v>6780</v>
      </c>
      <c r="F76" s="183">
        <f aca="true" t="shared" si="20" ref="F76:F82">$G$73*POWER($C$73/12,4)*$E$73/12*POWER($E76/1000,3)</f>
        <v>86.4235182291667</v>
      </c>
      <c r="G76" s="182">
        <f t="shared" si="17"/>
        <v>56.17528684895836</v>
      </c>
      <c r="H76">
        <f t="shared" si="18"/>
        <v>0.7060744953363294</v>
      </c>
    </row>
    <row r="77" spans="2:8" ht="12.75">
      <c r="B77" s="14">
        <v>15</v>
      </c>
      <c r="C77" s="14">
        <v>11.7</v>
      </c>
      <c r="D77" s="14">
        <f t="shared" si="19"/>
        <v>175.5</v>
      </c>
      <c r="E77" s="14">
        <v>7740</v>
      </c>
      <c r="F77" s="183">
        <f t="shared" si="20"/>
        <v>128.57772656250006</v>
      </c>
      <c r="G77" s="182">
        <f t="shared" si="17"/>
        <v>83.57552226562504</v>
      </c>
      <c r="H77">
        <f t="shared" si="18"/>
        <v>0.7326366185897439</v>
      </c>
    </row>
    <row r="78" spans="2:8" ht="12.75">
      <c r="B78" s="14">
        <v>20</v>
      </c>
      <c r="C78" s="14">
        <v>11.5</v>
      </c>
      <c r="D78" s="14">
        <f t="shared" si="19"/>
        <v>230</v>
      </c>
      <c r="E78" s="14">
        <v>8520</v>
      </c>
      <c r="F78" s="183">
        <f t="shared" si="20"/>
        <v>171.49902083333333</v>
      </c>
      <c r="G78" s="182">
        <f t="shared" si="17"/>
        <v>111.47436354166668</v>
      </c>
      <c r="H78">
        <f t="shared" si="18"/>
        <v>0.7456479166666666</v>
      </c>
    </row>
    <row r="79" spans="2:8" ht="12.75">
      <c r="B79" s="14">
        <v>25</v>
      </c>
      <c r="C79" s="14">
        <v>11.2</v>
      </c>
      <c r="D79" s="14">
        <f t="shared" si="19"/>
        <v>280</v>
      </c>
      <c r="E79" s="14">
        <v>8940</v>
      </c>
      <c r="F79" s="183">
        <f t="shared" si="20"/>
        <v>198.1323619791667</v>
      </c>
      <c r="G79" s="182">
        <f t="shared" si="17"/>
        <v>128.78603528645834</v>
      </c>
      <c r="H79">
        <f t="shared" si="18"/>
        <v>0.7076155784970238</v>
      </c>
    </row>
    <row r="80" spans="2:8" ht="12.75">
      <c r="B80" s="14">
        <v>30</v>
      </c>
      <c r="C80" s="14">
        <v>10.9</v>
      </c>
      <c r="D80" s="14">
        <f t="shared" si="19"/>
        <v>327</v>
      </c>
      <c r="E80" s="14">
        <v>9360</v>
      </c>
      <c r="F80" s="183">
        <f t="shared" si="20"/>
        <v>227.38950000000003</v>
      </c>
      <c r="G80" s="182">
        <f t="shared" si="17"/>
        <v>147.803175</v>
      </c>
      <c r="H80">
        <f t="shared" si="18"/>
        <v>0.6953807339449543</v>
      </c>
    </row>
    <row r="81" spans="2:8" ht="12.75">
      <c r="B81" s="14">
        <v>35</v>
      </c>
      <c r="C81" s="14">
        <v>10.66</v>
      </c>
      <c r="D81" s="14">
        <f t="shared" si="19"/>
        <v>373.1</v>
      </c>
      <c r="E81" s="14">
        <v>9900</v>
      </c>
      <c r="F81" s="183">
        <f t="shared" si="20"/>
        <v>269.0595703125001</v>
      </c>
      <c r="G81" s="182">
        <f t="shared" si="17"/>
        <v>174.88872070312507</v>
      </c>
      <c r="H81">
        <f t="shared" si="18"/>
        <v>0.7211459938689362</v>
      </c>
    </row>
    <row r="82" spans="2:8" ht="12.75">
      <c r="B82" s="14">
        <v>40</v>
      </c>
      <c r="C82" s="14">
        <v>10.3</v>
      </c>
      <c r="D82" s="14">
        <f t="shared" si="19"/>
        <v>412</v>
      </c>
      <c r="E82" s="14">
        <v>10050</v>
      </c>
      <c r="F82" s="183">
        <f t="shared" si="20"/>
        <v>281.475789388021</v>
      </c>
      <c r="G82" s="182">
        <f t="shared" si="17"/>
        <v>182.95926310221364</v>
      </c>
      <c r="H82">
        <f t="shared" si="18"/>
        <v>0.6831936635631577</v>
      </c>
    </row>
    <row r="83" spans="2:5" ht="12.75">
      <c r="B83" s="14"/>
      <c r="C83" s="14"/>
      <c r="D83" s="14"/>
      <c r="E83" s="14"/>
    </row>
    <row r="84" spans="1:5" ht="12.75">
      <c r="A84" t="s">
        <v>293</v>
      </c>
      <c r="B84" s="14"/>
      <c r="C84" s="14"/>
      <c r="D84" s="14"/>
      <c r="E84" s="14"/>
    </row>
    <row r="85" spans="2:9" ht="12.75">
      <c r="B85" s="14" t="s">
        <v>391</v>
      </c>
      <c r="C85" s="14">
        <v>10</v>
      </c>
      <c r="D85" s="14" t="s">
        <v>392</v>
      </c>
      <c r="E85" s="14">
        <v>4</v>
      </c>
      <c r="F85" s="14" t="s">
        <v>393</v>
      </c>
      <c r="G85" s="14">
        <v>1</v>
      </c>
      <c r="H85" t="s">
        <v>396</v>
      </c>
      <c r="I85">
        <v>0.65</v>
      </c>
    </row>
    <row r="86" spans="2:8" ht="12.75">
      <c r="B86" s="14" t="s">
        <v>394</v>
      </c>
      <c r="C86" s="14" t="s">
        <v>5</v>
      </c>
      <c r="D86" s="14" t="s">
        <v>11</v>
      </c>
      <c r="E86" s="14" t="s">
        <v>290</v>
      </c>
      <c r="F86" s="14" t="s">
        <v>395</v>
      </c>
      <c r="G86" s="14" t="s">
        <v>397</v>
      </c>
      <c r="H86" t="s">
        <v>260</v>
      </c>
    </row>
    <row r="87" spans="2:8" ht="12.75">
      <c r="B87" s="14">
        <v>5.1</v>
      </c>
      <c r="C87" s="14">
        <v>12.48</v>
      </c>
      <c r="D87" s="14">
        <f t="shared" si="19"/>
        <v>63.647999999999996</v>
      </c>
      <c r="E87" s="14">
        <v>6420</v>
      </c>
      <c r="F87" s="183">
        <f>$G$85*POWER($C$85/12,4)*$E$85/12*POWER($E87/1000,3)</f>
        <v>42.536215277777785</v>
      </c>
      <c r="G87" s="182">
        <f aca="true" t="shared" si="21" ref="G87:G93">F87*$I$106</f>
        <v>27.64853993055556</v>
      </c>
      <c r="H87">
        <f aca="true" t="shared" si="22" ref="H87:H93">F87/D87</f>
        <v>0.6683040359127983</v>
      </c>
    </row>
    <row r="88" spans="2:8" ht="12.75">
      <c r="B88" s="14">
        <v>10.2</v>
      </c>
      <c r="C88" s="14">
        <v>12.14</v>
      </c>
      <c r="D88" s="14">
        <f t="shared" si="19"/>
        <v>123.828</v>
      </c>
      <c r="E88" s="14">
        <v>8220</v>
      </c>
      <c r="F88" s="183">
        <f aca="true" t="shared" si="23" ref="F88:F93">$G$85*POWER($C$85/12,4)*$E$85/12*POWER($E88/1000,3)</f>
        <v>89.28309027777782</v>
      </c>
      <c r="G88" s="182">
        <f t="shared" si="21"/>
        <v>58.03400868055558</v>
      </c>
      <c r="H88">
        <f t="shared" si="22"/>
        <v>0.7210250531202782</v>
      </c>
    </row>
    <row r="89" spans="2:8" ht="12.75">
      <c r="B89" s="14">
        <v>15</v>
      </c>
      <c r="C89" s="14">
        <v>11.8</v>
      </c>
      <c r="D89" s="14">
        <f t="shared" si="19"/>
        <v>177</v>
      </c>
      <c r="E89" s="14">
        <v>9660</v>
      </c>
      <c r="F89" s="183">
        <f t="shared" si="23"/>
        <v>144.90559027777783</v>
      </c>
      <c r="G89" s="182">
        <f t="shared" si="21"/>
        <v>94.1886336805556</v>
      </c>
      <c r="H89">
        <f t="shared" si="22"/>
        <v>0.8186756512868804</v>
      </c>
    </row>
    <row r="90" spans="2:8" ht="12.75">
      <c r="B90" s="14">
        <v>20</v>
      </c>
      <c r="C90" s="14">
        <v>11.6</v>
      </c>
      <c r="D90" s="14">
        <f t="shared" si="19"/>
        <v>232</v>
      </c>
      <c r="E90" s="14">
        <v>10620</v>
      </c>
      <c r="F90" s="183">
        <f t="shared" si="23"/>
        <v>192.5428125</v>
      </c>
      <c r="G90" s="182">
        <f t="shared" si="21"/>
        <v>125.152828125</v>
      </c>
      <c r="H90">
        <f t="shared" si="22"/>
        <v>0.8299259159482758</v>
      </c>
    </row>
    <row r="91" spans="2:8" ht="12.75">
      <c r="B91" s="14">
        <v>25</v>
      </c>
      <c r="C91" s="14">
        <v>11.3</v>
      </c>
      <c r="D91" s="14">
        <f t="shared" si="19"/>
        <v>282.5</v>
      </c>
      <c r="E91" s="14">
        <v>11340</v>
      </c>
      <c r="F91" s="183">
        <f t="shared" si="23"/>
        <v>234.41906250000002</v>
      </c>
      <c r="G91" s="182">
        <f t="shared" si="21"/>
        <v>152.372390625</v>
      </c>
      <c r="H91">
        <f t="shared" si="22"/>
        <v>0.8298019911504425</v>
      </c>
    </row>
    <row r="92" spans="2:8" ht="12.75">
      <c r="B92" s="14">
        <v>30</v>
      </c>
      <c r="C92" s="14">
        <v>11.07</v>
      </c>
      <c r="D92" s="14">
        <f t="shared" si="19"/>
        <v>332.1</v>
      </c>
      <c r="E92" s="14">
        <v>11940</v>
      </c>
      <c r="F92" s="183">
        <f t="shared" si="23"/>
        <v>273.63190972222225</v>
      </c>
      <c r="G92" s="182">
        <f t="shared" si="21"/>
        <v>177.86074131944446</v>
      </c>
      <c r="H92">
        <f t="shared" si="22"/>
        <v>0.8239443231623674</v>
      </c>
    </row>
    <row r="93" spans="2:8" ht="12.75">
      <c r="B93" s="14">
        <v>35</v>
      </c>
      <c r="C93" s="14">
        <v>11.05</v>
      </c>
      <c r="D93" s="14">
        <f t="shared" si="19"/>
        <v>386.75</v>
      </c>
      <c r="E93" s="14">
        <v>12300</v>
      </c>
      <c r="F93" s="183">
        <f t="shared" si="23"/>
        <v>299.13628472222234</v>
      </c>
      <c r="G93" s="182">
        <f t="shared" si="21"/>
        <v>194.43858506944454</v>
      </c>
      <c r="H93">
        <f t="shared" si="22"/>
        <v>0.7734616282410404</v>
      </c>
    </row>
    <row r="94" spans="2:5" ht="12.75">
      <c r="B94" s="14"/>
      <c r="C94" s="14"/>
      <c r="D94" s="14"/>
      <c r="E94" s="14"/>
    </row>
    <row r="95" spans="1:5" ht="38.25">
      <c r="A95" s="185" t="s">
        <v>294</v>
      </c>
      <c r="B95" s="14"/>
      <c r="C95" s="14"/>
      <c r="D95" s="14"/>
      <c r="E95" s="14"/>
    </row>
    <row r="96" spans="2:9" ht="12.75">
      <c r="B96" s="14" t="s">
        <v>391</v>
      </c>
      <c r="C96" s="14">
        <v>10</v>
      </c>
      <c r="D96" s="14" t="s">
        <v>392</v>
      </c>
      <c r="E96" s="14">
        <v>4</v>
      </c>
      <c r="F96" s="14" t="s">
        <v>393</v>
      </c>
      <c r="G96" s="14">
        <v>1.25</v>
      </c>
      <c r="H96" t="s">
        <v>396</v>
      </c>
      <c r="I96">
        <v>0.65</v>
      </c>
    </row>
    <row r="97" spans="2:8" ht="12.75">
      <c r="B97" s="14" t="s">
        <v>394</v>
      </c>
      <c r="C97" s="14" t="s">
        <v>5</v>
      </c>
      <c r="D97" s="14" t="s">
        <v>11</v>
      </c>
      <c r="E97" s="14" t="s">
        <v>290</v>
      </c>
      <c r="F97" s="14" t="s">
        <v>395</v>
      </c>
      <c r="G97" s="14" t="s">
        <v>397</v>
      </c>
      <c r="H97" t="s">
        <v>260</v>
      </c>
    </row>
    <row r="98" spans="2:8" ht="12.75">
      <c r="B98" s="14">
        <v>4.9</v>
      </c>
      <c r="C98" s="14">
        <v>12.4</v>
      </c>
      <c r="D98" s="14">
        <f t="shared" si="19"/>
        <v>60.760000000000005</v>
      </c>
      <c r="E98" s="14">
        <v>5460</v>
      </c>
      <c r="F98" s="183">
        <f>$G$96*POWER($C$96/12,4)*$E$96/12*POWER($E98/1000,3)</f>
        <v>32.70707465277779</v>
      </c>
      <c r="G98" s="182">
        <f aca="true" t="shared" si="24" ref="G98:G104">F98*$I$106</f>
        <v>21.259598524305567</v>
      </c>
      <c r="H98">
        <f aca="true" t="shared" si="25" ref="H98:H104">F98/D98</f>
        <v>0.5382994511648748</v>
      </c>
    </row>
    <row r="99" spans="2:8" ht="12.75">
      <c r="B99" s="14">
        <v>10</v>
      </c>
      <c r="C99" s="14">
        <v>12.02</v>
      </c>
      <c r="D99" s="14">
        <f t="shared" si="19"/>
        <v>120.19999999999999</v>
      </c>
      <c r="E99" s="14">
        <v>7080</v>
      </c>
      <c r="F99" s="183">
        <f aca="true" t="shared" si="26" ref="F99:F104">$G$96*POWER($C$96/12,4)*$E$96/12*POWER($E99/1000,3)</f>
        <v>71.31215277777781</v>
      </c>
      <c r="G99" s="182">
        <f t="shared" si="24"/>
        <v>46.35289930555558</v>
      </c>
      <c r="H99">
        <f t="shared" si="25"/>
        <v>0.5932791412460717</v>
      </c>
    </row>
    <row r="100" spans="2:8" ht="12.75">
      <c r="B100" s="14">
        <v>15</v>
      </c>
      <c r="C100" s="14">
        <v>11.7</v>
      </c>
      <c r="D100" s="14">
        <f t="shared" si="19"/>
        <v>175.5</v>
      </c>
      <c r="E100" s="14">
        <v>8280</v>
      </c>
      <c r="F100" s="183">
        <f t="shared" si="26"/>
        <v>114.06562500000003</v>
      </c>
      <c r="G100" s="182">
        <f t="shared" si="24"/>
        <v>74.14265625000002</v>
      </c>
      <c r="H100">
        <f t="shared" si="25"/>
        <v>0.6499465811965813</v>
      </c>
    </row>
    <row r="101" spans="2:8" ht="12.75">
      <c r="B101" s="14">
        <v>20</v>
      </c>
      <c r="C101" s="14">
        <v>11.5</v>
      </c>
      <c r="D101" s="14">
        <f t="shared" si="19"/>
        <v>230</v>
      </c>
      <c r="E101" s="14">
        <v>9000</v>
      </c>
      <c r="F101" s="183">
        <f t="shared" si="26"/>
        <v>146.48437500000006</v>
      </c>
      <c r="G101" s="182">
        <f t="shared" si="24"/>
        <v>95.21484375000004</v>
      </c>
      <c r="H101">
        <f t="shared" si="25"/>
        <v>0.636888586956522</v>
      </c>
    </row>
    <row r="102" spans="2:8" ht="12.75">
      <c r="B102" s="14">
        <v>25</v>
      </c>
      <c r="C102" s="14">
        <v>11.15</v>
      </c>
      <c r="D102" s="14">
        <f t="shared" si="19"/>
        <v>278.75</v>
      </c>
      <c r="E102" s="14">
        <v>9600</v>
      </c>
      <c r="F102" s="183">
        <f t="shared" si="26"/>
        <v>177.77777777777786</v>
      </c>
      <c r="G102" s="182">
        <f t="shared" si="24"/>
        <v>115.55555555555561</v>
      </c>
      <c r="H102">
        <f t="shared" si="25"/>
        <v>0.6377678126557054</v>
      </c>
    </row>
    <row r="103" spans="2:8" ht="12.75">
      <c r="B103" s="14">
        <v>30</v>
      </c>
      <c r="C103" s="14">
        <v>10.9</v>
      </c>
      <c r="D103" s="14">
        <f t="shared" si="19"/>
        <v>327</v>
      </c>
      <c r="E103" s="14">
        <v>10140</v>
      </c>
      <c r="F103" s="183">
        <f t="shared" si="26"/>
        <v>209.49691840277788</v>
      </c>
      <c r="G103" s="182">
        <f t="shared" si="24"/>
        <v>136.17299696180564</v>
      </c>
      <c r="H103">
        <f t="shared" si="25"/>
        <v>0.6406633590299018</v>
      </c>
    </row>
    <row r="104" spans="2:8" ht="12.75">
      <c r="B104" s="14">
        <v>37</v>
      </c>
      <c r="C104" s="14">
        <v>10.5</v>
      </c>
      <c r="D104" s="14">
        <f t="shared" si="19"/>
        <v>388.5</v>
      </c>
      <c r="E104" s="14">
        <v>10900</v>
      </c>
      <c r="F104" s="183">
        <f t="shared" si="26"/>
        <v>260.2215551054528</v>
      </c>
      <c r="G104" s="182">
        <f t="shared" si="24"/>
        <v>169.14401081854433</v>
      </c>
      <c r="H104">
        <f t="shared" si="25"/>
        <v>0.6698109526523882</v>
      </c>
    </row>
    <row r="105" spans="2:7" ht="12.75">
      <c r="B105" s="14"/>
      <c r="C105" s="14"/>
      <c r="D105" s="14"/>
      <c r="E105" s="14"/>
      <c r="F105" s="14"/>
      <c r="G105" s="14"/>
    </row>
    <row r="106" spans="1:9" ht="12.75">
      <c r="A106" t="s">
        <v>292</v>
      </c>
      <c r="B106" s="14" t="s">
        <v>391</v>
      </c>
      <c r="C106" s="14">
        <v>11</v>
      </c>
      <c r="D106" s="14" t="s">
        <v>392</v>
      </c>
      <c r="E106" s="14">
        <v>6.5</v>
      </c>
      <c r="F106" s="14" t="s">
        <v>393</v>
      </c>
      <c r="G106" s="14">
        <v>1.1</v>
      </c>
      <c r="H106" t="s">
        <v>396</v>
      </c>
      <c r="I106">
        <v>0.65</v>
      </c>
    </row>
    <row r="107" spans="2:7" ht="12.75">
      <c r="B107" s="14"/>
      <c r="C107" s="14"/>
      <c r="D107" s="14"/>
      <c r="E107" s="14"/>
      <c r="F107" s="14"/>
      <c r="G107" s="14"/>
    </row>
    <row r="108" spans="2:8" ht="12.75">
      <c r="B108" s="14" t="s">
        <v>394</v>
      </c>
      <c r="C108" s="14" t="s">
        <v>5</v>
      </c>
      <c r="D108" s="14" t="s">
        <v>11</v>
      </c>
      <c r="E108" s="14" t="s">
        <v>290</v>
      </c>
      <c r="F108" s="14" t="s">
        <v>395</v>
      </c>
      <c r="G108" s="14" t="s">
        <v>397</v>
      </c>
      <c r="H108" t="s">
        <v>260</v>
      </c>
    </row>
    <row r="109" spans="2:8" ht="12.75">
      <c r="B109" s="14">
        <v>30.2</v>
      </c>
      <c r="C109" s="14">
        <v>7</v>
      </c>
      <c r="D109" s="14">
        <f t="shared" si="19"/>
        <v>211.4</v>
      </c>
      <c r="E109" s="14">
        <v>7000</v>
      </c>
      <c r="F109" s="183">
        <f>$G$106*POWER($C$106/12,4)*$E$106/12*POWER($E109/1000,3)</f>
        <v>144.29944882490994</v>
      </c>
      <c r="G109" s="182">
        <f>F109*$I$106</f>
        <v>93.79464173619147</v>
      </c>
      <c r="H109">
        <f>F109/D109</f>
        <v>0.6825896349333488</v>
      </c>
    </row>
    <row r="110" spans="2:8" ht="12.75">
      <c r="B110" s="4">
        <v>38.9</v>
      </c>
      <c r="C110">
        <v>8.1</v>
      </c>
      <c r="D110" s="14">
        <f t="shared" si="19"/>
        <v>315.09</v>
      </c>
      <c r="E110">
        <v>8000</v>
      </c>
      <c r="F110" s="183">
        <f>$G$106*POWER($C$106/12,4)*$E$106/12*POWER($E110/1000,3)</f>
        <v>215.39742798353905</v>
      </c>
      <c r="G110" s="182">
        <f>F110*$I$106</f>
        <v>140.00832818930039</v>
      </c>
      <c r="H110">
        <f>F110/D110</f>
        <v>0.6836060426657116</v>
      </c>
    </row>
    <row r="111" spans="2:8" ht="12.75">
      <c r="B111" s="4">
        <v>36</v>
      </c>
      <c r="C111">
        <v>8</v>
      </c>
      <c r="D111" s="14">
        <f t="shared" si="19"/>
        <v>288</v>
      </c>
      <c r="E111">
        <v>7900</v>
      </c>
      <c r="F111" s="183">
        <f>$G$106*POWER($C$106/12,4)*$E$106/12*POWER($E111/1000,3)</f>
        <v>207.4205712804221</v>
      </c>
      <c r="G111" s="182">
        <f>F111*$I$106</f>
        <v>134.82337133227438</v>
      </c>
      <c r="H111">
        <f>F111/D111</f>
        <v>0.7202103169459101</v>
      </c>
    </row>
  </sheetData>
  <printOptions/>
  <pageMargins left="0.75" right="0.75" top="1" bottom="1" header="0.4921259845" footer="0.4921259845"/>
  <pageSetup fitToHeight="1" fitToWidth="1" horizontalDpi="300" verticalDpi="300" orientation="landscape" paperSize="9" scale="33" r:id="rId2"/>
  <headerFooter alignWithMargins="0">
    <oddHeader>&amp;C&amp;"Arial,Gras"&amp;12Calcul du rendement, de la vitesse et des puissances d'entrée et de sortie d'un moteur.</oddHeader>
    <oddFooter>&amp;L&amp;F&amp;C&amp;P/&amp;N&amp;R&amp;D  &amp;T</oddFooter>
  </headerFooter>
  <rowBreaks count="1" manualBreakCount="1">
    <brk id="3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1"/>
  <sheetViews>
    <sheetView zoomScale="75" zoomScaleNormal="75" workbookViewId="0" topLeftCell="A23">
      <selection activeCell="C9" sqref="C9"/>
    </sheetView>
  </sheetViews>
  <sheetFormatPr defaultColWidth="11.421875" defaultRowHeight="12.75"/>
  <cols>
    <col min="1" max="1" width="21.7109375" style="0" customWidth="1"/>
    <col min="2" max="2" width="10.140625" style="4" customWidth="1"/>
    <col min="3" max="3" width="9.00390625" style="0" customWidth="1"/>
    <col min="4" max="4" width="5.7109375" style="0" customWidth="1"/>
    <col min="5" max="5" width="6.140625" style="0" customWidth="1"/>
    <col min="6" max="8" width="6.00390625" style="0" bestFit="1" customWidth="1"/>
    <col min="9" max="9" width="6.00390625" style="0" customWidth="1"/>
    <col min="10" max="15" width="6.140625" style="0" customWidth="1"/>
    <col min="16" max="23" width="6.00390625" style="0" bestFit="1" customWidth="1"/>
    <col min="24" max="54" width="6.00390625" style="0" customWidth="1"/>
  </cols>
  <sheetData>
    <row r="1" spans="1:8" ht="38.25">
      <c r="A1" s="27" t="s">
        <v>16</v>
      </c>
      <c r="B1" s="40" t="s">
        <v>211</v>
      </c>
      <c r="C1" s="41">
        <v>10</v>
      </c>
      <c r="D1" s="42">
        <v>1480</v>
      </c>
      <c r="E1" s="42">
        <v>1.2</v>
      </c>
      <c r="F1" s="42">
        <v>47</v>
      </c>
      <c r="G1" s="42">
        <v>165</v>
      </c>
      <c r="H1" s="15" t="s">
        <v>279</v>
      </c>
    </row>
    <row r="2" ht="12.75">
      <c r="A2" t="s">
        <v>12</v>
      </c>
    </row>
    <row r="3" spans="1:53" ht="12.75">
      <c r="A3" t="s">
        <v>0</v>
      </c>
      <c r="B3" s="4" t="s">
        <v>7</v>
      </c>
      <c r="C3" s="5">
        <v>1400</v>
      </c>
      <c r="D3" s="23">
        <f aca="true" t="shared" si="0" ref="D3:AI3">C3</f>
        <v>1400</v>
      </c>
      <c r="E3" s="23">
        <f t="shared" si="0"/>
        <v>1400</v>
      </c>
      <c r="F3" s="23">
        <f t="shared" si="0"/>
        <v>1400</v>
      </c>
      <c r="G3" s="23">
        <f t="shared" si="0"/>
        <v>1400</v>
      </c>
      <c r="H3" s="23">
        <f t="shared" si="0"/>
        <v>1400</v>
      </c>
      <c r="I3" s="23">
        <f t="shared" si="0"/>
        <v>1400</v>
      </c>
      <c r="J3" s="23">
        <f t="shared" si="0"/>
        <v>1400</v>
      </c>
      <c r="K3" s="23">
        <f t="shared" si="0"/>
        <v>1400</v>
      </c>
      <c r="L3" s="23">
        <f t="shared" si="0"/>
        <v>1400</v>
      </c>
      <c r="M3" s="23">
        <f t="shared" si="0"/>
        <v>1400</v>
      </c>
      <c r="N3" s="23">
        <f t="shared" si="0"/>
        <v>1400</v>
      </c>
      <c r="O3" s="23">
        <f t="shared" si="0"/>
        <v>1400</v>
      </c>
      <c r="P3" s="23">
        <f t="shared" si="0"/>
        <v>1400</v>
      </c>
      <c r="Q3" s="23">
        <f t="shared" si="0"/>
        <v>1400</v>
      </c>
      <c r="R3" s="23">
        <f t="shared" si="0"/>
        <v>1400</v>
      </c>
      <c r="S3" s="23">
        <f t="shared" si="0"/>
        <v>1400</v>
      </c>
      <c r="T3" s="23">
        <f t="shared" si="0"/>
        <v>1400</v>
      </c>
      <c r="U3" s="23">
        <f t="shared" si="0"/>
        <v>1400</v>
      </c>
      <c r="V3" s="23">
        <f t="shared" si="0"/>
        <v>1400</v>
      </c>
      <c r="W3" s="23">
        <f t="shared" si="0"/>
        <v>1400</v>
      </c>
      <c r="X3" s="23">
        <f t="shared" si="0"/>
        <v>1400</v>
      </c>
      <c r="Y3" s="23">
        <f t="shared" si="0"/>
        <v>1400</v>
      </c>
      <c r="Z3" s="23">
        <f t="shared" si="0"/>
        <v>1400</v>
      </c>
      <c r="AA3" s="23">
        <f t="shared" si="0"/>
        <v>1400</v>
      </c>
      <c r="AB3" s="23">
        <f t="shared" si="0"/>
        <v>1400</v>
      </c>
      <c r="AC3" s="23">
        <f t="shared" si="0"/>
        <v>1400</v>
      </c>
      <c r="AD3" s="23">
        <f t="shared" si="0"/>
        <v>1400</v>
      </c>
      <c r="AE3" s="23">
        <f t="shared" si="0"/>
        <v>1400</v>
      </c>
      <c r="AF3" s="23">
        <f t="shared" si="0"/>
        <v>1400</v>
      </c>
      <c r="AG3" s="23">
        <f t="shared" si="0"/>
        <v>1400</v>
      </c>
      <c r="AH3" s="23">
        <f t="shared" si="0"/>
        <v>1400</v>
      </c>
      <c r="AI3" s="23">
        <f t="shared" si="0"/>
        <v>1400</v>
      </c>
      <c r="AJ3" s="23">
        <f aca="true" t="shared" si="1" ref="AJ3:BA3">AI3</f>
        <v>1400</v>
      </c>
      <c r="AK3" s="23">
        <f t="shared" si="1"/>
        <v>1400</v>
      </c>
      <c r="AL3" s="23">
        <f t="shared" si="1"/>
        <v>1400</v>
      </c>
      <c r="AM3" s="23">
        <f t="shared" si="1"/>
        <v>1400</v>
      </c>
      <c r="AN3" s="23">
        <f t="shared" si="1"/>
        <v>1400</v>
      </c>
      <c r="AO3" s="23">
        <f t="shared" si="1"/>
        <v>1400</v>
      </c>
      <c r="AP3" s="23">
        <f t="shared" si="1"/>
        <v>1400</v>
      </c>
      <c r="AQ3" s="23">
        <f t="shared" si="1"/>
        <v>1400</v>
      </c>
      <c r="AR3" s="23">
        <f t="shared" si="1"/>
        <v>1400</v>
      </c>
      <c r="AS3" s="23">
        <f t="shared" si="1"/>
        <v>1400</v>
      </c>
      <c r="AT3" s="23">
        <f t="shared" si="1"/>
        <v>1400</v>
      </c>
      <c r="AU3" s="23">
        <f t="shared" si="1"/>
        <v>1400</v>
      </c>
      <c r="AV3" s="23">
        <f t="shared" si="1"/>
        <v>1400</v>
      </c>
      <c r="AW3" s="23">
        <f t="shared" si="1"/>
        <v>1400</v>
      </c>
      <c r="AX3" s="23">
        <f t="shared" si="1"/>
        <v>1400</v>
      </c>
      <c r="AY3" s="23">
        <f t="shared" si="1"/>
        <v>1400</v>
      </c>
      <c r="AZ3" s="23">
        <f t="shared" si="1"/>
        <v>1400</v>
      </c>
      <c r="BA3" s="23">
        <f t="shared" si="1"/>
        <v>1400</v>
      </c>
    </row>
    <row r="4" spans="1:53" ht="12.75">
      <c r="A4" t="s">
        <v>1</v>
      </c>
      <c r="B4" s="4" t="s">
        <v>6</v>
      </c>
      <c r="C4" s="7">
        <v>0.065</v>
      </c>
      <c r="D4" s="23">
        <f aca="true" t="shared" si="2" ref="D4:AI4">C4</f>
        <v>0.065</v>
      </c>
      <c r="E4" s="23">
        <f t="shared" si="2"/>
        <v>0.065</v>
      </c>
      <c r="F4" s="23">
        <f t="shared" si="2"/>
        <v>0.065</v>
      </c>
      <c r="G4" s="23">
        <f t="shared" si="2"/>
        <v>0.065</v>
      </c>
      <c r="H4" s="23">
        <f t="shared" si="2"/>
        <v>0.065</v>
      </c>
      <c r="I4" s="23">
        <f t="shared" si="2"/>
        <v>0.065</v>
      </c>
      <c r="J4" s="23">
        <f t="shared" si="2"/>
        <v>0.065</v>
      </c>
      <c r="K4" s="23">
        <f t="shared" si="2"/>
        <v>0.065</v>
      </c>
      <c r="L4" s="23">
        <f t="shared" si="2"/>
        <v>0.065</v>
      </c>
      <c r="M4" s="23">
        <f t="shared" si="2"/>
        <v>0.065</v>
      </c>
      <c r="N4" s="23">
        <f t="shared" si="2"/>
        <v>0.065</v>
      </c>
      <c r="O4" s="23">
        <f t="shared" si="2"/>
        <v>0.065</v>
      </c>
      <c r="P4" s="23">
        <f t="shared" si="2"/>
        <v>0.065</v>
      </c>
      <c r="Q4" s="23">
        <f t="shared" si="2"/>
        <v>0.065</v>
      </c>
      <c r="R4" s="23">
        <f t="shared" si="2"/>
        <v>0.065</v>
      </c>
      <c r="S4" s="23">
        <f t="shared" si="2"/>
        <v>0.065</v>
      </c>
      <c r="T4" s="23">
        <f t="shared" si="2"/>
        <v>0.065</v>
      </c>
      <c r="U4" s="23">
        <f t="shared" si="2"/>
        <v>0.065</v>
      </c>
      <c r="V4" s="23">
        <f t="shared" si="2"/>
        <v>0.065</v>
      </c>
      <c r="W4" s="23">
        <f t="shared" si="2"/>
        <v>0.065</v>
      </c>
      <c r="X4" s="23">
        <f t="shared" si="2"/>
        <v>0.065</v>
      </c>
      <c r="Y4" s="23">
        <f t="shared" si="2"/>
        <v>0.065</v>
      </c>
      <c r="Z4" s="23">
        <f t="shared" si="2"/>
        <v>0.065</v>
      </c>
      <c r="AA4" s="23">
        <f t="shared" si="2"/>
        <v>0.065</v>
      </c>
      <c r="AB4" s="23">
        <f t="shared" si="2"/>
        <v>0.065</v>
      </c>
      <c r="AC4" s="23">
        <f t="shared" si="2"/>
        <v>0.065</v>
      </c>
      <c r="AD4" s="23">
        <f t="shared" si="2"/>
        <v>0.065</v>
      </c>
      <c r="AE4" s="23">
        <f t="shared" si="2"/>
        <v>0.065</v>
      </c>
      <c r="AF4" s="23">
        <f t="shared" si="2"/>
        <v>0.065</v>
      </c>
      <c r="AG4" s="23">
        <f t="shared" si="2"/>
        <v>0.065</v>
      </c>
      <c r="AH4" s="23">
        <f t="shared" si="2"/>
        <v>0.065</v>
      </c>
      <c r="AI4" s="23">
        <f t="shared" si="2"/>
        <v>0.065</v>
      </c>
      <c r="AJ4" s="23">
        <f aca="true" t="shared" si="3" ref="AJ4:BA4">AI4</f>
        <v>0.065</v>
      </c>
      <c r="AK4" s="23">
        <f t="shared" si="3"/>
        <v>0.065</v>
      </c>
      <c r="AL4" s="23">
        <f t="shared" si="3"/>
        <v>0.065</v>
      </c>
      <c r="AM4" s="23">
        <f t="shared" si="3"/>
        <v>0.065</v>
      </c>
      <c r="AN4" s="23">
        <f t="shared" si="3"/>
        <v>0.065</v>
      </c>
      <c r="AO4" s="23">
        <f t="shared" si="3"/>
        <v>0.065</v>
      </c>
      <c r="AP4" s="23">
        <f t="shared" si="3"/>
        <v>0.065</v>
      </c>
      <c r="AQ4" s="23">
        <f t="shared" si="3"/>
        <v>0.065</v>
      </c>
      <c r="AR4" s="23">
        <f t="shared" si="3"/>
        <v>0.065</v>
      </c>
      <c r="AS4" s="23">
        <f t="shared" si="3"/>
        <v>0.065</v>
      </c>
      <c r="AT4" s="23">
        <f t="shared" si="3"/>
        <v>0.065</v>
      </c>
      <c r="AU4" s="23">
        <f t="shared" si="3"/>
        <v>0.065</v>
      </c>
      <c r="AV4" s="23">
        <f t="shared" si="3"/>
        <v>0.065</v>
      </c>
      <c r="AW4" s="23">
        <f t="shared" si="3"/>
        <v>0.065</v>
      </c>
      <c r="AX4" s="23">
        <f t="shared" si="3"/>
        <v>0.065</v>
      </c>
      <c r="AY4" s="23">
        <f t="shared" si="3"/>
        <v>0.065</v>
      </c>
      <c r="AZ4" s="23">
        <f t="shared" si="3"/>
        <v>0.065</v>
      </c>
      <c r="BA4" s="23">
        <f t="shared" si="3"/>
        <v>0.065</v>
      </c>
    </row>
    <row r="5" spans="1:53" ht="12.75">
      <c r="A5" t="s">
        <v>2</v>
      </c>
      <c r="B5" s="4" t="s">
        <v>4</v>
      </c>
      <c r="C5" s="8">
        <v>1.2</v>
      </c>
      <c r="D5" s="23">
        <f aca="true" t="shared" si="4" ref="D5:AI5">C5</f>
        <v>1.2</v>
      </c>
      <c r="E5" s="23">
        <f t="shared" si="4"/>
        <v>1.2</v>
      </c>
      <c r="F5" s="23">
        <f t="shared" si="4"/>
        <v>1.2</v>
      </c>
      <c r="G5" s="23">
        <f t="shared" si="4"/>
        <v>1.2</v>
      </c>
      <c r="H5" s="23">
        <f t="shared" si="4"/>
        <v>1.2</v>
      </c>
      <c r="I5" s="23">
        <f t="shared" si="4"/>
        <v>1.2</v>
      </c>
      <c r="J5" s="23">
        <f t="shared" si="4"/>
        <v>1.2</v>
      </c>
      <c r="K5" s="23">
        <f t="shared" si="4"/>
        <v>1.2</v>
      </c>
      <c r="L5" s="23">
        <f t="shared" si="4"/>
        <v>1.2</v>
      </c>
      <c r="M5" s="23">
        <f t="shared" si="4"/>
        <v>1.2</v>
      </c>
      <c r="N5" s="23">
        <f t="shared" si="4"/>
        <v>1.2</v>
      </c>
      <c r="O5" s="23">
        <f t="shared" si="4"/>
        <v>1.2</v>
      </c>
      <c r="P5" s="23">
        <f t="shared" si="4"/>
        <v>1.2</v>
      </c>
      <c r="Q5" s="23">
        <f t="shared" si="4"/>
        <v>1.2</v>
      </c>
      <c r="R5" s="23">
        <f t="shared" si="4"/>
        <v>1.2</v>
      </c>
      <c r="S5" s="23">
        <f t="shared" si="4"/>
        <v>1.2</v>
      </c>
      <c r="T5" s="23">
        <f t="shared" si="4"/>
        <v>1.2</v>
      </c>
      <c r="U5" s="23">
        <f t="shared" si="4"/>
        <v>1.2</v>
      </c>
      <c r="V5" s="23">
        <f t="shared" si="4"/>
        <v>1.2</v>
      </c>
      <c r="W5" s="23">
        <f t="shared" si="4"/>
        <v>1.2</v>
      </c>
      <c r="X5" s="23">
        <f t="shared" si="4"/>
        <v>1.2</v>
      </c>
      <c r="Y5" s="23">
        <f t="shared" si="4"/>
        <v>1.2</v>
      </c>
      <c r="Z5" s="23">
        <f t="shared" si="4"/>
        <v>1.2</v>
      </c>
      <c r="AA5" s="23">
        <f t="shared" si="4"/>
        <v>1.2</v>
      </c>
      <c r="AB5" s="23">
        <f t="shared" si="4"/>
        <v>1.2</v>
      </c>
      <c r="AC5" s="23">
        <f t="shared" si="4"/>
        <v>1.2</v>
      </c>
      <c r="AD5" s="23">
        <f t="shared" si="4"/>
        <v>1.2</v>
      </c>
      <c r="AE5" s="23">
        <f t="shared" si="4"/>
        <v>1.2</v>
      </c>
      <c r="AF5" s="23">
        <f t="shared" si="4"/>
        <v>1.2</v>
      </c>
      <c r="AG5" s="23">
        <f t="shared" si="4"/>
        <v>1.2</v>
      </c>
      <c r="AH5" s="23">
        <f t="shared" si="4"/>
        <v>1.2</v>
      </c>
      <c r="AI5" s="23">
        <f t="shared" si="4"/>
        <v>1.2</v>
      </c>
      <c r="AJ5" s="23">
        <f aca="true" t="shared" si="5" ref="AJ5:BA5">AI5</f>
        <v>1.2</v>
      </c>
      <c r="AK5" s="23">
        <f t="shared" si="5"/>
        <v>1.2</v>
      </c>
      <c r="AL5" s="23">
        <f t="shared" si="5"/>
        <v>1.2</v>
      </c>
      <c r="AM5" s="23">
        <f t="shared" si="5"/>
        <v>1.2</v>
      </c>
      <c r="AN5" s="23">
        <f t="shared" si="5"/>
        <v>1.2</v>
      </c>
      <c r="AO5" s="23">
        <f t="shared" si="5"/>
        <v>1.2</v>
      </c>
      <c r="AP5" s="23">
        <f t="shared" si="5"/>
        <v>1.2</v>
      </c>
      <c r="AQ5" s="23">
        <f t="shared" si="5"/>
        <v>1.2</v>
      </c>
      <c r="AR5" s="23">
        <f t="shared" si="5"/>
        <v>1.2</v>
      </c>
      <c r="AS5" s="23">
        <f t="shared" si="5"/>
        <v>1.2</v>
      </c>
      <c r="AT5" s="23">
        <f t="shared" si="5"/>
        <v>1.2</v>
      </c>
      <c r="AU5" s="23">
        <f t="shared" si="5"/>
        <v>1.2</v>
      </c>
      <c r="AV5" s="23">
        <f t="shared" si="5"/>
        <v>1.2</v>
      </c>
      <c r="AW5" s="23">
        <f t="shared" si="5"/>
        <v>1.2</v>
      </c>
      <c r="AX5" s="23">
        <f t="shared" si="5"/>
        <v>1.2</v>
      </c>
      <c r="AY5" s="23">
        <f t="shared" si="5"/>
        <v>1.2</v>
      </c>
      <c r="AZ5" s="23">
        <f t="shared" si="5"/>
        <v>1.2</v>
      </c>
      <c r="BA5" s="23">
        <f t="shared" si="5"/>
        <v>1.2</v>
      </c>
    </row>
    <row r="6" spans="3:53" ht="12.75">
      <c r="C6" s="6" t="s">
        <v>286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</row>
    <row r="7" spans="1:53" s="24" customFormat="1" ht="12.75">
      <c r="A7" s="24" t="s">
        <v>13</v>
      </c>
      <c r="B7" s="25" t="s">
        <v>4</v>
      </c>
      <c r="C7" s="26">
        <v>0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>
        <v>26</v>
      </c>
      <c r="AD7" s="26">
        <v>27</v>
      </c>
      <c r="AE7" s="26">
        <v>28</v>
      </c>
      <c r="AF7" s="26">
        <v>29</v>
      </c>
      <c r="AG7" s="26">
        <v>30</v>
      </c>
      <c r="AH7" s="26">
        <v>31</v>
      </c>
      <c r="AI7" s="26">
        <v>32</v>
      </c>
      <c r="AJ7" s="26">
        <v>33</v>
      </c>
      <c r="AK7" s="26">
        <v>34</v>
      </c>
      <c r="AL7" s="26">
        <v>35</v>
      </c>
      <c r="AM7" s="26">
        <v>36</v>
      </c>
      <c r="AN7" s="26">
        <v>37</v>
      </c>
      <c r="AO7" s="26">
        <v>38</v>
      </c>
      <c r="AP7" s="26">
        <v>39</v>
      </c>
      <c r="AQ7" s="26">
        <v>40</v>
      </c>
      <c r="AR7" s="26">
        <v>41</v>
      </c>
      <c r="AS7" s="26">
        <v>42</v>
      </c>
      <c r="AT7" s="26">
        <v>43</v>
      </c>
      <c r="AU7" s="26">
        <v>44</v>
      </c>
      <c r="AV7" s="26">
        <v>45</v>
      </c>
      <c r="AW7" s="26">
        <v>46</v>
      </c>
      <c r="AX7" s="26">
        <v>47</v>
      </c>
      <c r="AY7" s="26">
        <v>48</v>
      </c>
      <c r="AZ7" s="26">
        <v>49</v>
      </c>
      <c r="BA7" s="26">
        <v>50</v>
      </c>
    </row>
    <row r="8" spans="1:53" ht="12.75">
      <c r="A8" t="s">
        <v>3</v>
      </c>
      <c r="B8" s="4" t="s">
        <v>5</v>
      </c>
      <c r="C8" s="9">
        <v>12</v>
      </c>
      <c r="D8" s="23">
        <f aca="true" t="shared" si="6" ref="D8:AI8">C8</f>
        <v>12</v>
      </c>
      <c r="E8" s="23">
        <f t="shared" si="6"/>
        <v>12</v>
      </c>
      <c r="F8" s="23">
        <f t="shared" si="6"/>
        <v>12</v>
      </c>
      <c r="G8" s="23">
        <f t="shared" si="6"/>
        <v>12</v>
      </c>
      <c r="H8" s="23">
        <f t="shared" si="6"/>
        <v>12</v>
      </c>
      <c r="I8" s="23">
        <f t="shared" si="6"/>
        <v>12</v>
      </c>
      <c r="J8" s="23">
        <f t="shared" si="6"/>
        <v>12</v>
      </c>
      <c r="K8" s="23">
        <f t="shared" si="6"/>
        <v>12</v>
      </c>
      <c r="L8" s="23">
        <f t="shared" si="6"/>
        <v>12</v>
      </c>
      <c r="M8" s="23">
        <f t="shared" si="6"/>
        <v>12</v>
      </c>
      <c r="N8" s="23">
        <f t="shared" si="6"/>
        <v>12</v>
      </c>
      <c r="O8" s="23">
        <f t="shared" si="6"/>
        <v>12</v>
      </c>
      <c r="P8" s="23">
        <f t="shared" si="6"/>
        <v>12</v>
      </c>
      <c r="Q8" s="23">
        <f t="shared" si="6"/>
        <v>12</v>
      </c>
      <c r="R8" s="23">
        <f t="shared" si="6"/>
        <v>12</v>
      </c>
      <c r="S8" s="23">
        <f t="shared" si="6"/>
        <v>12</v>
      </c>
      <c r="T8" s="23">
        <f t="shared" si="6"/>
        <v>12</v>
      </c>
      <c r="U8" s="23">
        <f t="shared" si="6"/>
        <v>12</v>
      </c>
      <c r="V8" s="23">
        <f t="shared" si="6"/>
        <v>12</v>
      </c>
      <c r="W8" s="23">
        <f t="shared" si="6"/>
        <v>12</v>
      </c>
      <c r="X8" s="23">
        <f t="shared" si="6"/>
        <v>12</v>
      </c>
      <c r="Y8" s="23">
        <f t="shared" si="6"/>
        <v>12</v>
      </c>
      <c r="Z8" s="23">
        <f t="shared" si="6"/>
        <v>12</v>
      </c>
      <c r="AA8" s="23">
        <f t="shared" si="6"/>
        <v>12</v>
      </c>
      <c r="AB8" s="23">
        <f t="shared" si="6"/>
        <v>12</v>
      </c>
      <c r="AC8" s="23">
        <f t="shared" si="6"/>
        <v>12</v>
      </c>
      <c r="AD8" s="23">
        <f t="shared" si="6"/>
        <v>12</v>
      </c>
      <c r="AE8" s="23">
        <f t="shared" si="6"/>
        <v>12</v>
      </c>
      <c r="AF8" s="23">
        <f t="shared" si="6"/>
        <v>12</v>
      </c>
      <c r="AG8" s="23">
        <f t="shared" si="6"/>
        <v>12</v>
      </c>
      <c r="AH8" s="23">
        <f t="shared" si="6"/>
        <v>12</v>
      </c>
      <c r="AI8" s="23">
        <f t="shared" si="6"/>
        <v>12</v>
      </c>
      <c r="AJ8" s="23">
        <f aca="true" t="shared" si="7" ref="AJ8:BA8">AI8</f>
        <v>12</v>
      </c>
      <c r="AK8" s="23">
        <f t="shared" si="7"/>
        <v>12</v>
      </c>
      <c r="AL8" s="23">
        <f t="shared" si="7"/>
        <v>12</v>
      </c>
      <c r="AM8" s="23">
        <f t="shared" si="7"/>
        <v>12</v>
      </c>
      <c r="AN8" s="23">
        <f t="shared" si="7"/>
        <v>12</v>
      </c>
      <c r="AO8" s="23">
        <f t="shared" si="7"/>
        <v>12</v>
      </c>
      <c r="AP8" s="23">
        <f t="shared" si="7"/>
        <v>12</v>
      </c>
      <c r="AQ8" s="23">
        <f t="shared" si="7"/>
        <v>12</v>
      </c>
      <c r="AR8" s="23">
        <f t="shared" si="7"/>
        <v>12</v>
      </c>
      <c r="AS8" s="23">
        <f t="shared" si="7"/>
        <v>12</v>
      </c>
      <c r="AT8" s="23">
        <f t="shared" si="7"/>
        <v>12</v>
      </c>
      <c r="AU8" s="23">
        <f t="shared" si="7"/>
        <v>12</v>
      </c>
      <c r="AV8" s="23">
        <f t="shared" si="7"/>
        <v>12</v>
      </c>
      <c r="AW8" s="23">
        <f t="shared" si="7"/>
        <v>12</v>
      </c>
      <c r="AX8" s="23">
        <f t="shared" si="7"/>
        <v>12</v>
      </c>
      <c r="AY8" s="23">
        <f t="shared" si="7"/>
        <v>12</v>
      </c>
      <c r="AZ8" s="23">
        <f t="shared" si="7"/>
        <v>12</v>
      </c>
      <c r="BA8" s="23">
        <f t="shared" si="7"/>
        <v>12</v>
      </c>
    </row>
    <row r="9" spans="3:53" ht="12.75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4" ht="12.75">
      <c r="A10" t="s">
        <v>14</v>
      </c>
      <c r="B10" s="4" t="s">
        <v>4</v>
      </c>
      <c r="C10" s="10">
        <f>C8/C4</f>
        <v>184.6153846153846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2"/>
    </row>
    <row r="11" spans="1:54" ht="12.75">
      <c r="A11" t="s">
        <v>15</v>
      </c>
      <c r="B11" s="4" t="s">
        <v>4</v>
      </c>
      <c r="C11" s="11">
        <f>SQRT(C5*C10)</f>
        <v>14.884168150705014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3"/>
    </row>
    <row r="12" spans="1:54" ht="12.75">
      <c r="A12" t="s">
        <v>8</v>
      </c>
      <c r="B12" s="4" t="s">
        <v>9</v>
      </c>
      <c r="C12" s="11">
        <f>((C11-C5)/C11)*((C11-C5)/C11)*100</f>
        <v>84.52548450340291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3"/>
    </row>
    <row r="13" spans="1:54" ht="12.75">
      <c r="A13" t="s">
        <v>17</v>
      </c>
      <c r="B13" s="4" t="s">
        <v>10</v>
      </c>
      <c r="C13" s="12">
        <f>C3*(C8-(C7*C4))</f>
        <v>16800</v>
      </c>
      <c r="D13" s="12">
        <f aca="true" t="shared" si="8" ref="D13:AI13">((D3*(D8-(D7*D4)))+ABS(D3*(D8-(D7*D4))))/2</f>
        <v>16709</v>
      </c>
      <c r="E13" s="12">
        <f t="shared" si="8"/>
        <v>16618</v>
      </c>
      <c r="F13" s="12">
        <f t="shared" si="8"/>
        <v>16527</v>
      </c>
      <c r="G13" s="12">
        <f t="shared" si="8"/>
        <v>16436</v>
      </c>
      <c r="H13" s="12">
        <f t="shared" si="8"/>
        <v>16345.000000000002</v>
      </c>
      <c r="I13" s="12">
        <f t="shared" si="8"/>
        <v>16254</v>
      </c>
      <c r="J13" s="12">
        <f t="shared" si="8"/>
        <v>16163</v>
      </c>
      <c r="K13" s="12">
        <f t="shared" si="8"/>
        <v>16072</v>
      </c>
      <c r="L13" s="12">
        <f t="shared" si="8"/>
        <v>15980.999999999998</v>
      </c>
      <c r="M13" s="12">
        <f t="shared" si="8"/>
        <v>15890</v>
      </c>
      <c r="N13" s="12">
        <f t="shared" si="8"/>
        <v>15799</v>
      </c>
      <c r="O13" s="12">
        <f t="shared" si="8"/>
        <v>15708</v>
      </c>
      <c r="P13" s="12">
        <f t="shared" si="8"/>
        <v>15617</v>
      </c>
      <c r="Q13" s="12">
        <f t="shared" si="8"/>
        <v>15526</v>
      </c>
      <c r="R13" s="12">
        <f t="shared" si="8"/>
        <v>15435</v>
      </c>
      <c r="S13" s="12">
        <f t="shared" si="8"/>
        <v>15344.000000000002</v>
      </c>
      <c r="T13" s="12">
        <f t="shared" si="8"/>
        <v>15253</v>
      </c>
      <c r="U13" s="12">
        <f t="shared" si="8"/>
        <v>15162</v>
      </c>
      <c r="V13" s="12">
        <f t="shared" si="8"/>
        <v>15071</v>
      </c>
      <c r="W13" s="12">
        <f t="shared" si="8"/>
        <v>14979.999999999998</v>
      </c>
      <c r="X13" s="12">
        <f t="shared" si="8"/>
        <v>14889</v>
      </c>
      <c r="Y13" s="12">
        <f t="shared" si="8"/>
        <v>14798</v>
      </c>
      <c r="Z13" s="12">
        <f t="shared" si="8"/>
        <v>14706.999999999998</v>
      </c>
      <c r="AA13" s="12">
        <f t="shared" si="8"/>
        <v>14616</v>
      </c>
      <c r="AB13" s="12">
        <f t="shared" si="8"/>
        <v>14525</v>
      </c>
      <c r="AC13" s="12">
        <f t="shared" si="8"/>
        <v>14434</v>
      </c>
      <c r="AD13" s="12">
        <f t="shared" si="8"/>
        <v>14342.999999999998</v>
      </c>
      <c r="AE13" s="12">
        <f t="shared" si="8"/>
        <v>14252</v>
      </c>
      <c r="AF13" s="12">
        <f t="shared" si="8"/>
        <v>14161</v>
      </c>
      <c r="AG13" s="12">
        <f t="shared" si="8"/>
        <v>14070.000000000002</v>
      </c>
      <c r="AH13" s="12">
        <f t="shared" si="8"/>
        <v>13979</v>
      </c>
      <c r="AI13" s="12">
        <f t="shared" si="8"/>
        <v>13888</v>
      </c>
      <c r="AJ13" s="12">
        <f aca="true" t="shared" si="9" ref="AJ13:BA13">((AJ3*(AJ8-(AJ7*AJ4)))+ABS(AJ3*(AJ8-(AJ7*AJ4))))/2</f>
        <v>13797</v>
      </c>
      <c r="AK13" s="12">
        <f t="shared" si="9"/>
        <v>13705.999999999998</v>
      </c>
      <c r="AL13" s="12">
        <f t="shared" si="9"/>
        <v>13615</v>
      </c>
      <c r="AM13" s="12">
        <f t="shared" si="9"/>
        <v>13524</v>
      </c>
      <c r="AN13" s="12">
        <f t="shared" si="9"/>
        <v>13432.999999999998</v>
      </c>
      <c r="AO13" s="12">
        <f t="shared" si="9"/>
        <v>13342</v>
      </c>
      <c r="AP13" s="12">
        <f t="shared" si="9"/>
        <v>13251</v>
      </c>
      <c r="AQ13" s="12">
        <f t="shared" si="9"/>
        <v>13160</v>
      </c>
      <c r="AR13" s="12">
        <f t="shared" si="9"/>
        <v>13069.000000000002</v>
      </c>
      <c r="AS13" s="12">
        <f t="shared" si="9"/>
        <v>12978</v>
      </c>
      <c r="AT13" s="12">
        <f t="shared" si="9"/>
        <v>12887</v>
      </c>
      <c r="AU13" s="12">
        <f t="shared" si="9"/>
        <v>12796</v>
      </c>
      <c r="AV13" s="12">
        <f t="shared" si="9"/>
        <v>12704.999999999998</v>
      </c>
      <c r="AW13" s="12">
        <f t="shared" si="9"/>
        <v>12614</v>
      </c>
      <c r="AX13" s="12">
        <f t="shared" si="9"/>
        <v>12523</v>
      </c>
      <c r="AY13" s="12">
        <f t="shared" si="9"/>
        <v>12431.999999999998</v>
      </c>
      <c r="AZ13" s="12">
        <f t="shared" si="9"/>
        <v>12341</v>
      </c>
      <c r="BA13" s="12">
        <f t="shared" si="9"/>
        <v>12250</v>
      </c>
      <c r="BB13" s="1"/>
    </row>
    <row r="14" spans="1:54" ht="12.75">
      <c r="A14" t="s">
        <v>18</v>
      </c>
      <c r="B14" s="4" t="s">
        <v>9</v>
      </c>
      <c r="C14" s="11"/>
      <c r="D14" s="11">
        <f aca="true" t="shared" si="10" ref="D14:BA14">(((D7-D5)*(D8-(D7*D4))/(D8*D7)*100)+ABS((D7-D5)*(D8-(D7*D4))/(D8*D7)*100))/2</f>
        <v>0</v>
      </c>
      <c r="E14" s="11">
        <f t="shared" si="10"/>
        <v>39.56666666666667</v>
      </c>
      <c r="F14" s="11">
        <f t="shared" si="10"/>
        <v>59.02499999999999</v>
      </c>
      <c r="G14" s="11">
        <f t="shared" si="10"/>
        <v>68.48333333333333</v>
      </c>
      <c r="H14" s="11">
        <f t="shared" si="10"/>
        <v>73.94166666666668</v>
      </c>
      <c r="I14" s="11">
        <f t="shared" si="10"/>
        <v>77.39999999999999</v>
      </c>
      <c r="J14" s="11">
        <f t="shared" si="10"/>
        <v>79.71547619047618</v>
      </c>
      <c r="K14" s="11">
        <f t="shared" si="10"/>
        <v>81.31666666666668</v>
      </c>
      <c r="L14" s="11">
        <f t="shared" si="10"/>
        <v>82.44166666666666</v>
      </c>
      <c r="M14" s="11">
        <f t="shared" si="10"/>
        <v>83.23333333333333</v>
      </c>
      <c r="N14" s="11">
        <f t="shared" si="10"/>
        <v>83.78257575757576</v>
      </c>
      <c r="O14" s="11">
        <f t="shared" si="10"/>
        <v>84.15000000000002</v>
      </c>
      <c r="P14" s="11">
        <f t="shared" si="10"/>
        <v>84.3775641025641</v>
      </c>
      <c r="Q14" s="11">
        <f t="shared" si="10"/>
        <v>84.4952380952381</v>
      </c>
      <c r="R14" s="11">
        <f t="shared" si="10"/>
        <v>84.525</v>
      </c>
      <c r="S14" s="11">
        <f t="shared" si="10"/>
        <v>84.48333333333335</v>
      </c>
      <c r="T14" s="11">
        <f t="shared" si="10"/>
        <v>84.3828431372549</v>
      </c>
      <c r="U14" s="11">
        <f t="shared" si="10"/>
        <v>84.23333333333333</v>
      </c>
      <c r="V14" s="11">
        <f t="shared" si="10"/>
        <v>84.04254385964913</v>
      </c>
      <c r="W14" s="11">
        <f t="shared" si="10"/>
        <v>83.81666666666666</v>
      </c>
      <c r="X14" s="11">
        <f t="shared" si="10"/>
        <v>83.56071428571428</v>
      </c>
      <c r="Y14" s="11">
        <f t="shared" si="10"/>
        <v>83.27878787878788</v>
      </c>
      <c r="Z14" s="11">
        <f t="shared" si="10"/>
        <v>82.97427536231883</v>
      </c>
      <c r="AA14" s="11">
        <f t="shared" si="10"/>
        <v>82.64999999999999</v>
      </c>
      <c r="AB14" s="11">
        <f t="shared" si="10"/>
        <v>82.30833333333334</v>
      </c>
      <c r="AC14" s="11">
        <f t="shared" si="10"/>
        <v>81.95128205128206</v>
      </c>
      <c r="AD14" s="11">
        <f t="shared" si="10"/>
        <v>81.58055555555555</v>
      </c>
      <c r="AE14" s="11">
        <f t="shared" si="10"/>
        <v>81.19761904761906</v>
      </c>
      <c r="AF14" s="11">
        <f t="shared" si="10"/>
        <v>80.8037356321839</v>
      </c>
      <c r="AG14" s="11">
        <f t="shared" si="10"/>
        <v>80.40000000000002</v>
      </c>
      <c r="AH14" s="11">
        <f t="shared" si="10"/>
        <v>79.98736559139785</v>
      </c>
      <c r="AI14" s="11">
        <f t="shared" si="10"/>
        <v>79.56666666666666</v>
      </c>
      <c r="AJ14" s="11">
        <f t="shared" si="10"/>
        <v>79.13863636363637</v>
      </c>
      <c r="AK14" s="11">
        <f t="shared" si="10"/>
        <v>78.70392156862745</v>
      </c>
      <c r="AL14" s="11">
        <f t="shared" si="10"/>
        <v>78.26309523809523</v>
      </c>
      <c r="AM14" s="11">
        <f t="shared" si="10"/>
        <v>77.81666666666666</v>
      </c>
      <c r="AN14" s="11">
        <f t="shared" si="10"/>
        <v>77.36509009009008</v>
      </c>
      <c r="AO14" s="11">
        <f t="shared" si="10"/>
        <v>76.90877192982455</v>
      </c>
      <c r="AP14" s="11">
        <f t="shared" si="10"/>
        <v>76.44807692307693</v>
      </c>
      <c r="AQ14" s="11">
        <f t="shared" si="10"/>
        <v>75.98333333333332</v>
      </c>
      <c r="AR14" s="11">
        <f t="shared" si="10"/>
        <v>75.51483739837398</v>
      </c>
      <c r="AS14" s="11">
        <f t="shared" si="10"/>
        <v>75.04285714285713</v>
      </c>
      <c r="AT14" s="11">
        <f t="shared" si="10"/>
        <v>74.56763565891472</v>
      </c>
      <c r="AU14" s="11">
        <f t="shared" si="10"/>
        <v>74.08939393939394</v>
      </c>
      <c r="AV14" s="11">
        <f t="shared" si="10"/>
        <v>73.60833333333332</v>
      </c>
      <c r="AW14" s="11">
        <f t="shared" si="10"/>
        <v>73.12463768115941</v>
      </c>
      <c r="AX14" s="11">
        <f t="shared" si="10"/>
        <v>72.63847517730497</v>
      </c>
      <c r="AY14" s="11">
        <f t="shared" si="10"/>
        <v>72.14999999999999</v>
      </c>
      <c r="AZ14" s="11">
        <f t="shared" si="10"/>
        <v>71.65935374149659</v>
      </c>
      <c r="BA14" s="11">
        <f t="shared" si="10"/>
        <v>71.16666666666667</v>
      </c>
      <c r="BB14" s="3"/>
    </row>
    <row r="15" spans="1:54" ht="12.75">
      <c r="A15" t="s">
        <v>219</v>
      </c>
      <c r="B15" s="4" t="s">
        <v>11</v>
      </c>
      <c r="C15" s="11">
        <f aca="true" t="shared" si="11" ref="C15:AH15">C7*C8</f>
        <v>0</v>
      </c>
      <c r="D15" s="11">
        <f t="shared" si="11"/>
        <v>12</v>
      </c>
      <c r="E15" s="11">
        <f t="shared" si="11"/>
        <v>24</v>
      </c>
      <c r="F15" s="11">
        <f t="shared" si="11"/>
        <v>36</v>
      </c>
      <c r="G15" s="11">
        <f t="shared" si="11"/>
        <v>48</v>
      </c>
      <c r="H15" s="11">
        <f t="shared" si="11"/>
        <v>60</v>
      </c>
      <c r="I15" s="11">
        <f t="shared" si="11"/>
        <v>72</v>
      </c>
      <c r="J15" s="11">
        <f t="shared" si="11"/>
        <v>84</v>
      </c>
      <c r="K15" s="11">
        <f t="shared" si="11"/>
        <v>96</v>
      </c>
      <c r="L15" s="11">
        <f t="shared" si="11"/>
        <v>108</v>
      </c>
      <c r="M15" s="11">
        <f t="shared" si="11"/>
        <v>120</v>
      </c>
      <c r="N15" s="11">
        <f t="shared" si="11"/>
        <v>132</v>
      </c>
      <c r="O15" s="11">
        <f t="shared" si="11"/>
        <v>144</v>
      </c>
      <c r="P15" s="11">
        <f t="shared" si="11"/>
        <v>156</v>
      </c>
      <c r="Q15" s="11">
        <f t="shared" si="11"/>
        <v>168</v>
      </c>
      <c r="R15" s="11">
        <f t="shared" si="11"/>
        <v>180</v>
      </c>
      <c r="S15" s="11">
        <f t="shared" si="11"/>
        <v>192</v>
      </c>
      <c r="T15" s="11">
        <f t="shared" si="11"/>
        <v>204</v>
      </c>
      <c r="U15" s="11">
        <f t="shared" si="11"/>
        <v>216</v>
      </c>
      <c r="V15" s="11">
        <f t="shared" si="11"/>
        <v>228</v>
      </c>
      <c r="W15" s="11">
        <f t="shared" si="11"/>
        <v>240</v>
      </c>
      <c r="X15" s="11">
        <f t="shared" si="11"/>
        <v>252</v>
      </c>
      <c r="Y15" s="11">
        <f t="shared" si="11"/>
        <v>264</v>
      </c>
      <c r="Z15" s="11">
        <f t="shared" si="11"/>
        <v>276</v>
      </c>
      <c r="AA15" s="11">
        <f t="shared" si="11"/>
        <v>288</v>
      </c>
      <c r="AB15" s="11">
        <f t="shared" si="11"/>
        <v>300</v>
      </c>
      <c r="AC15" s="11">
        <f t="shared" si="11"/>
        <v>312</v>
      </c>
      <c r="AD15" s="11">
        <f t="shared" si="11"/>
        <v>324</v>
      </c>
      <c r="AE15" s="11">
        <f t="shared" si="11"/>
        <v>336</v>
      </c>
      <c r="AF15" s="11">
        <f t="shared" si="11"/>
        <v>348</v>
      </c>
      <c r="AG15" s="11">
        <f t="shared" si="11"/>
        <v>360</v>
      </c>
      <c r="AH15" s="11">
        <f t="shared" si="11"/>
        <v>372</v>
      </c>
      <c r="AI15" s="11">
        <f aca="true" t="shared" si="12" ref="AI15:BA15">AI7*AI8</f>
        <v>384</v>
      </c>
      <c r="AJ15" s="11">
        <f t="shared" si="12"/>
        <v>396</v>
      </c>
      <c r="AK15" s="11">
        <f t="shared" si="12"/>
        <v>408</v>
      </c>
      <c r="AL15" s="11">
        <f t="shared" si="12"/>
        <v>420</v>
      </c>
      <c r="AM15" s="11">
        <f t="shared" si="12"/>
        <v>432</v>
      </c>
      <c r="AN15" s="11">
        <f t="shared" si="12"/>
        <v>444</v>
      </c>
      <c r="AO15" s="11">
        <f t="shared" si="12"/>
        <v>456</v>
      </c>
      <c r="AP15" s="11">
        <f t="shared" si="12"/>
        <v>468</v>
      </c>
      <c r="AQ15" s="11">
        <f t="shared" si="12"/>
        <v>480</v>
      </c>
      <c r="AR15" s="11">
        <f t="shared" si="12"/>
        <v>492</v>
      </c>
      <c r="AS15" s="11">
        <f t="shared" si="12"/>
        <v>504</v>
      </c>
      <c r="AT15" s="11">
        <f t="shared" si="12"/>
        <v>516</v>
      </c>
      <c r="AU15" s="11">
        <f t="shared" si="12"/>
        <v>528</v>
      </c>
      <c r="AV15" s="11">
        <f t="shared" si="12"/>
        <v>540</v>
      </c>
      <c r="AW15" s="11">
        <f t="shared" si="12"/>
        <v>552</v>
      </c>
      <c r="AX15" s="11">
        <f t="shared" si="12"/>
        <v>564</v>
      </c>
      <c r="AY15" s="11">
        <f t="shared" si="12"/>
        <v>576</v>
      </c>
      <c r="AZ15" s="11">
        <f t="shared" si="12"/>
        <v>588</v>
      </c>
      <c r="BA15" s="11">
        <f t="shared" si="12"/>
        <v>600</v>
      </c>
      <c r="BB15" s="3"/>
    </row>
    <row r="16" spans="1:54" ht="12.75">
      <c r="A16" t="s">
        <v>220</v>
      </c>
      <c r="B16" s="4" t="s">
        <v>11</v>
      </c>
      <c r="C16" s="11"/>
      <c r="D16" s="11">
        <f aca="true" t="shared" si="13" ref="D16:AI16">D15*D14/100</f>
        <v>0</v>
      </c>
      <c r="E16" s="11">
        <f t="shared" si="13"/>
        <v>9.496000000000002</v>
      </c>
      <c r="F16" s="11">
        <f t="shared" si="13"/>
        <v>21.248999999999995</v>
      </c>
      <c r="G16" s="11">
        <f t="shared" si="13"/>
        <v>32.872</v>
      </c>
      <c r="H16" s="11">
        <f t="shared" si="13"/>
        <v>44.36500000000001</v>
      </c>
      <c r="I16" s="11">
        <f t="shared" si="13"/>
        <v>55.727999999999994</v>
      </c>
      <c r="J16" s="11">
        <f t="shared" si="13"/>
        <v>66.961</v>
      </c>
      <c r="K16" s="11">
        <f t="shared" si="13"/>
        <v>78.06400000000002</v>
      </c>
      <c r="L16" s="11">
        <f t="shared" si="13"/>
        <v>89.03699999999999</v>
      </c>
      <c r="M16" s="11">
        <f t="shared" si="13"/>
        <v>99.88</v>
      </c>
      <c r="N16" s="11">
        <f t="shared" si="13"/>
        <v>110.59299999999999</v>
      </c>
      <c r="O16" s="11">
        <f t="shared" si="13"/>
        <v>121.17600000000002</v>
      </c>
      <c r="P16" s="11">
        <f t="shared" si="13"/>
        <v>131.629</v>
      </c>
      <c r="Q16" s="11">
        <f t="shared" si="13"/>
        <v>141.952</v>
      </c>
      <c r="R16" s="11">
        <f t="shared" si="13"/>
        <v>152.145</v>
      </c>
      <c r="S16" s="11">
        <f t="shared" si="13"/>
        <v>162.20800000000003</v>
      </c>
      <c r="T16" s="11">
        <f t="shared" si="13"/>
        <v>172.141</v>
      </c>
      <c r="U16" s="11">
        <f t="shared" si="13"/>
        <v>181.94400000000002</v>
      </c>
      <c r="V16" s="11">
        <f t="shared" si="13"/>
        <v>191.61700000000002</v>
      </c>
      <c r="W16" s="11">
        <f t="shared" si="13"/>
        <v>201.16</v>
      </c>
      <c r="X16" s="11">
        <f t="shared" si="13"/>
        <v>210.57299999999998</v>
      </c>
      <c r="Y16" s="11">
        <f t="shared" si="13"/>
        <v>219.85600000000002</v>
      </c>
      <c r="Z16" s="11">
        <f t="shared" si="13"/>
        <v>229.009</v>
      </c>
      <c r="AA16" s="11">
        <f t="shared" si="13"/>
        <v>238.03199999999998</v>
      </c>
      <c r="AB16" s="11">
        <f t="shared" si="13"/>
        <v>246.925</v>
      </c>
      <c r="AC16" s="11">
        <f t="shared" si="13"/>
        <v>255.68800000000002</v>
      </c>
      <c r="AD16" s="11">
        <f t="shared" si="13"/>
        <v>264.32099999999997</v>
      </c>
      <c r="AE16" s="11">
        <f t="shared" si="13"/>
        <v>272.824</v>
      </c>
      <c r="AF16" s="11">
        <f t="shared" si="13"/>
        <v>281.19699999999995</v>
      </c>
      <c r="AG16" s="11">
        <f t="shared" si="13"/>
        <v>289.44000000000005</v>
      </c>
      <c r="AH16" s="11">
        <f t="shared" si="13"/>
        <v>297.553</v>
      </c>
      <c r="AI16" s="11">
        <f t="shared" si="13"/>
        <v>305.536</v>
      </c>
      <c r="AJ16" s="11">
        <f aca="true" t="shared" si="14" ref="AJ16:BA16">AJ15*AJ14/100</f>
        <v>313.389</v>
      </c>
      <c r="AK16" s="11">
        <f t="shared" si="14"/>
        <v>321.112</v>
      </c>
      <c r="AL16" s="11">
        <f t="shared" si="14"/>
        <v>328.705</v>
      </c>
      <c r="AM16" s="11">
        <f t="shared" si="14"/>
        <v>336.16799999999995</v>
      </c>
      <c r="AN16" s="11">
        <f t="shared" si="14"/>
        <v>343.5009999999999</v>
      </c>
      <c r="AO16" s="11">
        <f t="shared" si="14"/>
        <v>350.70399999999995</v>
      </c>
      <c r="AP16" s="11">
        <f t="shared" si="14"/>
        <v>357.77700000000004</v>
      </c>
      <c r="AQ16" s="11">
        <f t="shared" si="14"/>
        <v>364.7199999999999</v>
      </c>
      <c r="AR16" s="11">
        <f t="shared" si="14"/>
        <v>371.533</v>
      </c>
      <c r="AS16" s="11">
        <f t="shared" si="14"/>
        <v>378.2159999999999</v>
      </c>
      <c r="AT16" s="11">
        <f t="shared" si="14"/>
        <v>384.769</v>
      </c>
      <c r="AU16" s="11">
        <f t="shared" si="14"/>
        <v>391.19200000000006</v>
      </c>
      <c r="AV16" s="11">
        <f t="shared" si="14"/>
        <v>397.4849999999999</v>
      </c>
      <c r="AW16" s="11">
        <f t="shared" si="14"/>
        <v>403.64799999999997</v>
      </c>
      <c r="AX16" s="11">
        <f t="shared" si="14"/>
        <v>409.68100000000004</v>
      </c>
      <c r="AY16" s="11">
        <f t="shared" si="14"/>
        <v>415.58399999999995</v>
      </c>
      <c r="AZ16" s="11">
        <f t="shared" si="14"/>
        <v>421.35699999999997</v>
      </c>
      <c r="BA16" s="11">
        <f t="shared" si="14"/>
        <v>427</v>
      </c>
      <c r="BB16" s="3"/>
    </row>
    <row r="17" spans="1:54" ht="12.75">
      <c r="A17" t="s">
        <v>26</v>
      </c>
      <c r="B17" s="4">
        <v>0.9</v>
      </c>
      <c r="C17" s="11">
        <f>C16*$B17</f>
        <v>0</v>
      </c>
      <c r="D17" s="11">
        <f aca="true" t="shared" si="15" ref="D17:BA17">D16*$B17</f>
        <v>0</v>
      </c>
      <c r="E17" s="11">
        <f t="shared" si="15"/>
        <v>8.546400000000002</v>
      </c>
      <c r="F17" s="11">
        <f t="shared" si="15"/>
        <v>19.124099999999995</v>
      </c>
      <c r="G17" s="11">
        <f t="shared" si="15"/>
        <v>29.5848</v>
      </c>
      <c r="H17" s="11">
        <f t="shared" si="15"/>
        <v>39.92850000000001</v>
      </c>
      <c r="I17" s="11">
        <f t="shared" si="15"/>
        <v>50.155199999999994</v>
      </c>
      <c r="J17" s="11">
        <f t="shared" si="15"/>
        <v>60.2649</v>
      </c>
      <c r="K17" s="11">
        <f t="shared" si="15"/>
        <v>70.25760000000002</v>
      </c>
      <c r="L17" s="11">
        <f t="shared" si="15"/>
        <v>80.13329999999999</v>
      </c>
      <c r="M17" s="11">
        <f t="shared" si="15"/>
        <v>89.892</v>
      </c>
      <c r="N17" s="11">
        <f t="shared" si="15"/>
        <v>99.5337</v>
      </c>
      <c r="O17" s="11">
        <f t="shared" si="15"/>
        <v>109.05840000000002</v>
      </c>
      <c r="P17" s="11">
        <f t="shared" si="15"/>
        <v>118.4661</v>
      </c>
      <c r="Q17" s="11">
        <f t="shared" si="15"/>
        <v>127.7568</v>
      </c>
      <c r="R17" s="11">
        <f t="shared" si="15"/>
        <v>136.93050000000002</v>
      </c>
      <c r="S17" s="11">
        <f t="shared" si="15"/>
        <v>145.98720000000003</v>
      </c>
      <c r="T17" s="11">
        <f t="shared" si="15"/>
        <v>154.9269</v>
      </c>
      <c r="U17" s="11">
        <f t="shared" si="15"/>
        <v>163.74960000000002</v>
      </c>
      <c r="V17" s="11">
        <f t="shared" si="15"/>
        <v>172.45530000000002</v>
      </c>
      <c r="W17" s="11">
        <f t="shared" si="15"/>
        <v>181.044</v>
      </c>
      <c r="X17" s="11">
        <f t="shared" si="15"/>
        <v>189.51569999999998</v>
      </c>
      <c r="Y17" s="11">
        <f t="shared" si="15"/>
        <v>197.87040000000002</v>
      </c>
      <c r="Z17" s="11">
        <f t="shared" si="15"/>
        <v>206.10809999999998</v>
      </c>
      <c r="AA17" s="11">
        <f t="shared" si="15"/>
        <v>214.22879999999998</v>
      </c>
      <c r="AB17" s="11">
        <f t="shared" si="15"/>
        <v>222.23250000000002</v>
      </c>
      <c r="AC17" s="11">
        <f t="shared" si="15"/>
        <v>230.11920000000003</v>
      </c>
      <c r="AD17" s="11">
        <f t="shared" si="15"/>
        <v>237.88889999999998</v>
      </c>
      <c r="AE17" s="11">
        <f t="shared" si="15"/>
        <v>245.54160000000002</v>
      </c>
      <c r="AF17" s="11">
        <f t="shared" si="15"/>
        <v>253.07729999999995</v>
      </c>
      <c r="AG17" s="11">
        <f t="shared" si="15"/>
        <v>260.49600000000004</v>
      </c>
      <c r="AH17" s="11">
        <f t="shared" si="15"/>
        <v>267.7977</v>
      </c>
      <c r="AI17" s="11">
        <f t="shared" si="15"/>
        <v>274.9824</v>
      </c>
      <c r="AJ17" s="11">
        <f t="shared" si="15"/>
        <v>282.05010000000004</v>
      </c>
      <c r="AK17" s="11">
        <f t="shared" si="15"/>
        <v>289.0008</v>
      </c>
      <c r="AL17" s="11">
        <f t="shared" si="15"/>
        <v>295.8345</v>
      </c>
      <c r="AM17" s="11">
        <f t="shared" si="15"/>
        <v>302.55119999999994</v>
      </c>
      <c r="AN17" s="11">
        <f t="shared" si="15"/>
        <v>309.1508999999999</v>
      </c>
      <c r="AO17" s="11">
        <f t="shared" si="15"/>
        <v>315.63359999999994</v>
      </c>
      <c r="AP17" s="11">
        <f t="shared" si="15"/>
        <v>321.99930000000006</v>
      </c>
      <c r="AQ17" s="11">
        <f t="shared" si="15"/>
        <v>328.24799999999993</v>
      </c>
      <c r="AR17" s="11">
        <f t="shared" si="15"/>
        <v>334.3797</v>
      </c>
      <c r="AS17" s="11">
        <f t="shared" si="15"/>
        <v>340.3943999999999</v>
      </c>
      <c r="AT17" s="11">
        <f t="shared" si="15"/>
        <v>346.2921</v>
      </c>
      <c r="AU17" s="11">
        <f t="shared" si="15"/>
        <v>352.0728000000001</v>
      </c>
      <c r="AV17" s="11">
        <f t="shared" si="15"/>
        <v>357.7364999999999</v>
      </c>
      <c r="AW17" s="11">
        <f t="shared" si="15"/>
        <v>363.28319999999997</v>
      </c>
      <c r="AX17" s="11">
        <f t="shared" si="15"/>
        <v>368.71290000000005</v>
      </c>
      <c r="AY17" s="11">
        <f t="shared" si="15"/>
        <v>374.02559999999994</v>
      </c>
      <c r="AZ17" s="11">
        <f t="shared" si="15"/>
        <v>379.2213</v>
      </c>
      <c r="BA17" s="11">
        <f t="shared" si="15"/>
        <v>384.3</v>
      </c>
      <c r="BB17" s="3"/>
    </row>
    <row r="18" spans="1:53" ht="12.75">
      <c r="A18" t="s">
        <v>27</v>
      </c>
      <c r="B18" s="4">
        <v>0.33</v>
      </c>
      <c r="C18">
        <f>C13*$B18</f>
        <v>5544</v>
      </c>
      <c r="D18">
        <f aca="true" t="shared" si="16" ref="D18:BA18">D13*$B18</f>
        <v>5513.97</v>
      </c>
      <c r="E18">
        <f t="shared" si="16"/>
        <v>5483.9400000000005</v>
      </c>
      <c r="F18">
        <f t="shared" si="16"/>
        <v>5453.91</v>
      </c>
      <c r="G18">
        <f t="shared" si="16"/>
        <v>5423.88</v>
      </c>
      <c r="H18">
        <f t="shared" si="16"/>
        <v>5393.850000000001</v>
      </c>
      <c r="I18">
        <f t="shared" si="16"/>
        <v>5363.820000000001</v>
      </c>
      <c r="J18">
        <f t="shared" si="16"/>
        <v>5333.79</v>
      </c>
      <c r="K18">
        <f t="shared" si="16"/>
        <v>5303.76</v>
      </c>
      <c r="L18">
        <f t="shared" si="16"/>
        <v>5273.73</v>
      </c>
      <c r="M18">
        <f t="shared" si="16"/>
        <v>5243.7</v>
      </c>
      <c r="N18">
        <f t="shared" si="16"/>
        <v>5213.67</v>
      </c>
      <c r="O18">
        <f t="shared" si="16"/>
        <v>5183.64</v>
      </c>
      <c r="P18">
        <f t="shared" si="16"/>
        <v>5153.610000000001</v>
      </c>
      <c r="Q18">
        <f t="shared" si="16"/>
        <v>5123.58</v>
      </c>
      <c r="R18">
        <f t="shared" si="16"/>
        <v>5093.55</v>
      </c>
      <c r="S18">
        <f t="shared" si="16"/>
        <v>5063.52</v>
      </c>
      <c r="T18">
        <f t="shared" si="16"/>
        <v>5033.490000000001</v>
      </c>
      <c r="U18">
        <f t="shared" si="16"/>
        <v>5003.46</v>
      </c>
      <c r="V18">
        <f t="shared" si="16"/>
        <v>4973.43</v>
      </c>
      <c r="W18" s="15">
        <f t="shared" si="16"/>
        <v>4943.4</v>
      </c>
      <c r="X18" s="15">
        <f t="shared" si="16"/>
        <v>4913.37</v>
      </c>
      <c r="Y18">
        <f t="shared" si="16"/>
        <v>4883.34</v>
      </c>
      <c r="Z18">
        <f t="shared" si="16"/>
        <v>4853.3099999999995</v>
      </c>
      <c r="AA18">
        <f t="shared" si="16"/>
        <v>4823.280000000001</v>
      </c>
      <c r="AB18">
        <f t="shared" si="16"/>
        <v>4793.25</v>
      </c>
      <c r="AC18">
        <f t="shared" si="16"/>
        <v>4763.22</v>
      </c>
      <c r="AD18">
        <f t="shared" si="16"/>
        <v>4733.19</v>
      </c>
      <c r="AE18">
        <f t="shared" si="16"/>
        <v>4703.16</v>
      </c>
      <c r="AF18">
        <f t="shared" si="16"/>
        <v>4673.13</v>
      </c>
      <c r="AG18">
        <f t="shared" si="16"/>
        <v>4643.100000000001</v>
      </c>
      <c r="AH18">
        <f t="shared" si="16"/>
        <v>4613.070000000001</v>
      </c>
      <c r="AI18">
        <f t="shared" si="16"/>
        <v>4583.04</v>
      </c>
      <c r="AJ18">
        <f t="shared" si="16"/>
        <v>4553.01</v>
      </c>
      <c r="AK18">
        <f t="shared" si="16"/>
        <v>4522.98</v>
      </c>
      <c r="AL18">
        <f t="shared" si="16"/>
        <v>4492.95</v>
      </c>
      <c r="AM18">
        <f t="shared" si="16"/>
        <v>4462.92</v>
      </c>
      <c r="AN18">
        <f t="shared" si="16"/>
        <v>4432.889999999999</v>
      </c>
      <c r="AO18">
        <f t="shared" si="16"/>
        <v>4402.860000000001</v>
      </c>
      <c r="AP18">
        <f t="shared" si="16"/>
        <v>4372.83</v>
      </c>
      <c r="AQ18">
        <f t="shared" si="16"/>
        <v>4342.8</v>
      </c>
      <c r="AR18">
        <f t="shared" si="16"/>
        <v>4312.77</v>
      </c>
      <c r="AS18">
        <f t="shared" si="16"/>
        <v>4282.74</v>
      </c>
      <c r="AT18">
        <f t="shared" si="16"/>
        <v>4252.71</v>
      </c>
      <c r="AU18">
        <f t="shared" si="16"/>
        <v>4222.68</v>
      </c>
      <c r="AV18">
        <f t="shared" si="16"/>
        <v>4192.65</v>
      </c>
      <c r="AW18">
        <f t="shared" si="16"/>
        <v>4162.62</v>
      </c>
      <c r="AX18">
        <f t="shared" si="16"/>
        <v>4132.59</v>
      </c>
      <c r="AY18">
        <f t="shared" si="16"/>
        <v>4102.5599999999995</v>
      </c>
      <c r="AZ18">
        <f t="shared" si="16"/>
        <v>4072.53</v>
      </c>
      <c r="BA18">
        <f t="shared" si="16"/>
        <v>4042.5</v>
      </c>
    </row>
    <row r="19" spans="23:24" ht="12.75">
      <c r="W19" s="15"/>
      <c r="X19" s="15"/>
    </row>
    <row r="20" spans="3:54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6"/>
      <c r="X20" s="16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3:54" ht="12.7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2"/>
      <c r="X21" s="2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</row>
    <row r="22" spans="23:24" ht="12.75">
      <c r="W22" s="15"/>
      <c r="X22" s="15"/>
    </row>
    <row r="23" spans="23:24" ht="12.75">
      <c r="W23" s="15"/>
      <c r="X23" s="15"/>
    </row>
    <row r="24" spans="23:24" ht="12.75">
      <c r="W24" s="15"/>
      <c r="X24" s="15"/>
    </row>
    <row r="25" spans="23:24" ht="12.75">
      <c r="W25" s="15"/>
      <c r="X25" s="15"/>
    </row>
    <row r="26" spans="23:24" ht="12.75">
      <c r="W26" s="15"/>
      <c r="X26" s="15"/>
    </row>
    <row r="27" spans="23:24" ht="12.75">
      <c r="W27" s="15"/>
      <c r="X27" s="15"/>
    </row>
    <row r="28" spans="23:24" ht="12.75">
      <c r="W28" s="15"/>
      <c r="X28" s="15"/>
    </row>
    <row r="29" spans="23:24" ht="12.75">
      <c r="W29" s="15"/>
      <c r="X29" s="15"/>
    </row>
    <row r="30" spans="23:24" ht="12.75">
      <c r="W30" s="15"/>
      <c r="X30" s="15"/>
    </row>
    <row r="31" spans="23:24" ht="12.75">
      <c r="W31" s="15"/>
      <c r="X31" s="15"/>
    </row>
    <row r="32" spans="23:24" ht="12.75">
      <c r="W32" s="15"/>
      <c r="X32" s="15"/>
    </row>
    <row r="33" spans="23:24" ht="12.75">
      <c r="W33" s="15"/>
      <c r="X33" s="15"/>
    </row>
    <row r="34" spans="23:24" ht="12.75">
      <c r="W34" s="15"/>
      <c r="X34" s="15"/>
    </row>
    <row r="35" spans="23:24" ht="12.75">
      <c r="W35" s="15"/>
      <c r="X35" s="15"/>
    </row>
    <row r="36" spans="23:24" ht="12.75">
      <c r="W36" s="15"/>
      <c r="X36" s="15"/>
    </row>
    <row r="37" spans="23:24" ht="12.75">
      <c r="W37" s="15"/>
      <c r="X37" s="15"/>
    </row>
    <row r="38" spans="23:24" ht="12.75">
      <c r="W38" s="15"/>
      <c r="X38" s="15"/>
    </row>
    <row r="39" spans="23:24" ht="12.75">
      <c r="W39" s="15"/>
      <c r="X39" s="15"/>
    </row>
    <row r="71" spans="2:5" ht="12.75">
      <c r="B71" s="14" t="s">
        <v>287</v>
      </c>
      <c r="C71" s="14" t="s">
        <v>288</v>
      </c>
      <c r="D71" s="14" t="s">
        <v>289</v>
      </c>
      <c r="E71" s="14" t="s">
        <v>290</v>
      </c>
    </row>
    <row r="72" spans="1:5" ht="12.75">
      <c r="A72" t="s">
        <v>291</v>
      </c>
      <c r="B72" s="14"/>
      <c r="C72" s="14"/>
      <c r="D72" s="14"/>
      <c r="E72" s="14"/>
    </row>
    <row r="73" spans="2:5" ht="12.75">
      <c r="B73" s="14">
        <v>5</v>
      </c>
      <c r="C73" s="14">
        <v>12.4</v>
      </c>
      <c r="D73" s="14">
        <f>C73*B73</f>
        <v>62</v>
      </c>
      <c r="E73" s="14">
        <v>5250</v>
      </c>
    </row>
    <row r="74" spans="2:5" ht="12.75">
      <c r="B74" s="14">
        <v>10.2</v>
      </c>
      <c r="C74" s="14">
        <v>12</v>
      </c>
      <c r="D74" s="14">
        <f aca="true" t="shared" si="17" ref="D74:D101">C74*B74</f>
        <v>122.39999999999999</v>
      </c>
      <c r="E74" s="14">
        <v>6780</v>
      </c>
    </row>
    <row r="75" spans="2:5" ht="12.75">
      <c r="B75" s="14">
        <v>15</v>
      </c>
      <c r="C75" s="14">
        <v>11.7</v>
      </c>
      <c r="D75" s="14">
        <f t="shared" si="17"/>
        <v>175.5</v>
      </c>
      <c r="E75" s="14">
        <v>7740</v>
      </c>
    </row>
    <row r="76" spans="2:5" ht="12.75">
      <c r="B76" s="14">
        <v>20</v>
      </c>
      <c r="C76" s="14">
        <v>11.5</v>
      </c>
      <c r="D76" s="14">
        <f t="shared" si="17"/>
        <v>230</v>
      </c>
      <c r="E76" s="14">
        <v>8520</v>
      </c>
    </row>
    <row r="77" spans="2:5" ht="12.75">
      <c r="B77" s="14">
        <v>25</v>
      </c>
      <c r="C77" s="14">
        <v>11.2</v>
      </c>
      <c r="D77" s="14">
        <f t="shared" si="17"/>
        <v>280</v>
      </c>
      <c r="E77" s="14">
        <v>8940</v>
      </c>
    </row>
    <row r="78" spans="2:5" ht="12.75">
      <c r="B78" s="14">
        <v>30</v>
      </c>
      <c r="C78" s="14">
        <v>10.9</v>
      </c>
      <c r="D78" s="14">
        <f t="shared" si="17"/>
        <v>327</v>
      </c>
      <c r="E78" s="14">
        <v>9360</v>
      </c>
    </row>
    <row r="79" spans="2:5" ht="12.75">
      <c r="B79" s="14">
        <v>35</v>
      </c>
      <c r="C79" s="14">
        <v>10.66</v>
      </c>
      <c r="D79" s="14">
        <f t="shared" si="17"/>
        <v>373.1</v>
      </c>
      <c r="E79" s="14">
        <v>9900</v>
      </c>
    </row>
    <row r="80" spans="2:5" ht="12.75">
      <c r="B80" s="14">
        <v>40</v>
      </c>
      <c r="C80" s="14">
        <v>10.3</v>
      </c>
      <c r="D80" s="14">
        <f t="shared" si="17"/>
        <v>412</v>
      </c>
      <c r="E80" s="14">
        <v>10050</v>
      </c>
    </row>
    <row r="81" spans="2:5" ht="12.75">
      <c r="B81" s="14"/>
      <c r="C81" s="14"/>
      <c r="D81" s="14"/>
      <c r="E81" s="14"/>
    </row>
    <row r="82" spans="1:5" ht="12.75">
      <c r="A82" t="s">
        <v>293</v>
      </c>
      <c r="B82" s="14"/>
      <c r="C82" s="14"/>
      <c r="D82" s="14"/>
      <c r="E82" s="14"/>
    </row>
    <row r="83" spans="2:5" ht="12.75">
      <c r="B83" s="14">
        <v>5.1</v>
      </c>
      <c r="C83" s="14">
        <v>12.48</v>
      </c>
      <c r="D83" s="14">
        <f t="shared" si="17"/>
        <v>63.647999999999996</v>
      </c>
      <c r="E83" s="14">
        <v>6420</v>
      </c>
    </row>
    <row r="84" spans="2:5" ht="12.75">
      <c r="B84" s="14">
        <v>10.2</v>
      </c>
      <c r="C84" s="14">
        <v>12.14</v>
      </c>
      <c r="D84" s="14">
        <f t="shared" si="17"/>
        <v>123.828</v>
      </c>
      <c r="E84" s="14">
        <v>8220</v>
      </c>
    </row>
    <row r="85" spans="2:5" ht="12.75">
      <c r="B85" s="14">
        <v>15</v>
      </c>
      <c r="C85" s="14">
        <v>11.8</v>
      </c>
      <c r="D85" s="14">
        <f t="shared" si="17"/>
        <v>177</v>
      </c>
      <c r="E85" s="14">
        <v>9660</v>
      </c>
    </row>
    <row r="86" spans="2:5" ht="12.75">
      <c r="B86" s="14">
        <v>20</v>
      </c>
      <c r="C86" s="14">
        <v>11.6</v>
      </c>
      <c r="D86" s="14">
        <f t="shared" si="17"/>
        <v>232</v>
      </c>
      <c r="E86" s="14">
        <v>10620</v>
      </c>
    </row>
    <row r="87" spans="2:5" ht="12.75">
      <c r="B87" s="14">
        <v>25</v>
      </c>
      <c r="C87" s="14">
        <v>11.3</v>
      </c>
      <c r="D87" s="14">
        <f t="shared" si="17"/>
        <v>282.5</v>
      </c>
      <c r="E87" s="14">
        <v>11340</v>
      </c>
    </row>
    <row r="88" spans="2:5" ht="12.75">
      <c r="B88" s="14">
        <v>30</v>
      </c>
      <c r="C88" s="14">
        <v>11.07</v>
      </c>
      <c r="D88" s="14">
        <f t="shared" si="17"/>
        <v>332.1</v>
      </c>
      <c r="E88" s="14">
        <v>11940</v>
      </c>
    </row>
    <row r="89" spans="2:5" ht="12.75">
      <c r="B89" s="14">
        <v>35</v>
      </c>
      <c r="C89" s="14">
        <v>11.05</v>
      </c>
      <c r="D89" s="14">
        <f t="shared" si="17"/>
        <v>386.75</v>
      </c>
      <c r="E89" s="14">
        <v>12300</v>
      </c>
    </row>
    <row r="90" spans="2:5" ht="12.75">
      <c r="B90" s="14"/>
      <c r="C90" s="14"/>
      <c r="D90" s="14"/>
      <c r="E90" s="14"/>
    </row>
    <row r="91" spans="1:5" ht="12.75">
      <c r="A91" t="s">
        <v>294</v>
      </c>
      <c r="B91" s="14"/>
      <c r="C91" s="14"/>
      <c r="D91" s="14"/>
      <c r="E91" s="14"/>
    </row>
    <row r="92" spans="2:5" ht="12.75">
      <c r="B92" s="14">
        <v>4.9</v>
      </c>
      <c r="C92" s="14">
        <v>12.4</v>
      </c>
      <c r="D92" s="14">
        <f t="shared" si="17"/>
        <v>60.760000000000005</v>
      </c>
      <c r="E92" s="14">
        <v>5460</v>
      </c>
    </row>
    <row r="93" spans="2:5" ht="12.75">
      <c r="B93" s="14">
        <v>10</v>
      </c>
      <c r="C93" s="14">
        <v>12.02</v>
      </c>
      <c r="D93" s="14">
        <f t="shared" si="17"/>
        <v>120.19999999999999</v>
      </c>
      <c r="E93" s="14">
        <v>7080</v>
      </c>
    </row>
    <row r="94" spans="2:5" ht="12.75">
      <c r="B94" s="14">
        <v>15</v>
      </c>
      <c r="C94" s="14">
        <v>11.7</v>
      </c>
      <c r="D94" s="14">
        <f t="shared" si="17"/>
        <v>175.5</v>
      </c>
      <c r="E94" s="14">
        <v>8280</v>
      </c>
    </row>
    <row r="95" spans="2:5" ht="12.75">
      <c r="B95" s="14">
        <v>20</v>
      </c>
      <c r="C95" s="14">
        <v>11.5</v>
      </c>
      <c r="D95" s="14">
        <f t="shared" si="17"/>
        <v>230</v>
      </c>
      <c r="E95" s="14">
        <v>9000</v>
      </c>
    </row>
    <row r="96" spans="2:5" ht="12.75">
      <c r="B96" s="14">
        <v>25</v>
      </c>
      <c r="C96" s="14">
        <v>11.15</v>
      </c>
      <c r="D96" s="14">
        <f t="shared" si="17"/>
        <v>278.75</v>
      </c>
      <c r="E96" s="14">
        <v>9600</v>
      </c>
    </row>
    <row r="97" spans="2:5" ht="12.75">
      <c r="B97" s="14">
        <v>30</v>
      </c>
      <c r="C97" s="14">
        <v>10.9</v>
      </c>
      <c r="D97" s="14">
        <f t="shared" si="17"/>
        <v>327</v>
      </c>
      <c r="E97" s="14">
        <v>10140</v>
      </c>
    </row>
    <row r="98" spans="2:5" ht="12.75">
      <c r="B98" s="14">
        <v>37</v>
      </c>
      <c r="C98" s="14">
        <v>10.5</v>
      </c>
      <c r="D98" s="14">
        <f t="shared" si="17"/>
        <v>388.5</v>
      </c>
      <c r="E98" s="14">
        <v>10900</v>
      </c>
    </row>
    <row r="99" spans="2:7" ht="12.75">
      <c r="B99" s="14"/>
      <c r="C99" s="14"/>
      <c r="D99" s="14"/>
      <c r="E99" s="14"/>
      <c r="F99" s="14"/>
      <c r="G99" s="14"/>
    </row>
    <row r="100" spans="1:7" ht="12.75">
      <c r="A100" t="s">
        <v>292</v>
      </c>
      <c r="B100" s="14"/>
      <c r="C100" s="14"/>
      <c r="D100" s="14"/>
      <c r="E100" s="14"/>
      <c r="F100" s="14"/>
      <c r="G100" s="14"/>
    </row>
    <row r="101" spans="2:7" ht="12.75">
      <c r="B101" s="14">
        <v>30.2</v>
      </c>
      <c r="C101" s="14">
        <v>7</v>
      </c>
      <c r="D101" s="14">
        <f t="shared" si="17"/>
        <v>211.4</v>
      </c>
      <c r="E101" s="14">
        <v>7000</v>
      </c>
      <c r="F101" s="14"/>
      <c r="G101" s="14"/>
    </row>
  </sheetData>
  <printOptions/>
  <pageMargins left="0.75" right="0.75" top="1" bottom="1" header="0.4921259845" footer="0.4921259845"/>
  <pageSetup fitToHeight="1" fitToWidth="1" horizontalDpi="300" verticalDpi="300" orientation="landscape" paperSize="9" scale="35" r:id="rId2"/>
  <headerFooter alignWithMargins="0">
    <oddHeader>&amp;C&amp;"Arial,Gras"&amp;12Calcul du rendement, de la vitesse et des puissances d'entrée et de sortie d'un moteur.</oddHeader>
    <oddFooter>&amp;L&amp;F&amp;C&amp;P/&amp;N&amp;R&amp;D  &amp;T</oddFooter>
  </headerFooter>
  <rowBreaks count="1" manualBreakCount="1">
    <brk id="3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5"/>
  <sheetViews>
    <sheetView zoomScale="75" zoomScaleNormal="75" workbookViewId="0" topLeftCell="A1">
      <selection activeCell="C6" sqref="C6"/>
    </sheetView>
  </sheetViews>
  <sheetFormatPr defaultColWidth="11.421875" defaultRowHeight="12.75"/>
  <cols>
    <col min="1" max="1" width="21.7109375" style="0" customWidth="1"/>
    <col min="2" max="2" width="10.140625" style="4" customWidth="1"/>
    <col min="3" max="3" width="9.00390625" style="0" customWidth="1"/>
    <col min="4" max="4" width="5.7109375" style="0" customWidth="1"/>
    <col min="5" max="5" width="6.140625" style="0" customWidth="1"/>
    <col min="6" max="6" width="9.8515625" style="0" bestFit="1" customWidth="1"/>
    <col min="7" max="8" width="6.00390625" style="0" bestFit="1" customWidth="1"/>
    <col min="9" max="9" width="6.00390625" style="0" customWidth="1"/>
    <col min="10" max="15" width="6.140625" style="0" customWidth="1"/>
    <col min="16" max="23" width="6.00390625" style="0" bestFit="1" customWidth="1"/>
    <col min="24" max="54" width="6.00390625" style="0" customWidth="1"/>
  </cols>
  <sheetData>
    <row r="1" spans="1:8" ht="38.25">
      <c r="A1" s="27" t="s">
        <v>16</v>
      </c>
      <c r="B1" s="41" t="s">
        <v>541</v>
      </c>
      <c r="C1" s="41">
        <v>10</v>
      </c>
      <c r="D1" s="42">
        <v>1200</v>
      </c>
      <c r="E1" s="42">
        <v>1.2</v>
      </c>
      <c r="F1" s="42">
        <v>34</v>
      </c>
      <c r="G1" s="42">
        <v>220</v>
      </c>
      <c r="H1" s="15" t="s">
        <v>279</v>
      </c>
    </row>
    <row r="2" ht="12.75">
      <c r="A2" t="s">
        <v>12</v>
      </c>
    </row>
    <row r="3" spans="1:53" ht="12.75">
      <c r="A3" t="s">
        <v>0</v>
      </c>
      <c r="B3" s="4" t="s">
        <v>7</v>
      </c>
      <c r="C3" s="5">
        <v>1200</v>
      </c>
      <c r="D3" s="23">
        <f aca="true" t="shared" si="0" ref="D3:AI3">C3</f>
        <v>1200</v>
      </c>
      <c r="E3" s="23">
        <f t="shared" si="0"/>
        <v>1200</v>
      </c>
      <c r="F3" s="23">
        <f t="shared" si="0"/>
        <v>1200</v>
      </c>
      <c r="G3" s="23">
        <f t="shared" si="0"/>
        <v>1200</v>
      </c>
      <c r="H3" s="23">
        <f t="shared" si="0"/>
        <v>1200</v>
      </c>
      <c r="I3" s="23">
        <f t="shared" si="0"/>
        <v>1200</v>
      </c>
      <c r="J3" s="23">
        <f t="shared" si="0"/>
        <v>1200</v>
      </c>
      <c r="K3" s="23">
        <f t="shared" si="0"/>
        <v>1200</v>
      </c>
      <c r="L3" s="23">
        <f t="shared" si="0"/>
        <v>1200</v>
      </c>
      <c r="M3" s="23">
        <f t="shared" si="0"/>
        <v>1200</v>
      </c>
      <c r="N3" s="23">
        <f t="shared" si="0"/>
        <v>1200</v>
      </c>
      <c r="O3" s="23">
        <f t="shared" si="0"/>
        <v>1200</v>
      </c>
      <c r="P3" s="23">
        <f t="shared" si="0"/>
        <v>1200</v>
      </c>
      <c r="Q3" s="23">
        <f t="shared" si="0"/>
        <v>1200</v>
      </c>
      <c r="R3" s="23">
        <f t="shared" si="0"/>
        <v>1200</v>
      </c>
      <c r="S3" s="23">
        <f t="shared" si="0"/>
        <v>1200</v>
      </c>
      <c r="T3" s="23">
        <f t="shared" si="0"/>
        <v>1200</v>
      </c>
      <c r="U3" s="23">
        <f t="shared" si="0"/>
        <v>1200</v>
      </c>
      <c r="V3" s="23">
        <f t="shared" si="0"/>
        <v>1200</v>
      </c>
      <c r="W3" s="23">
        <f t="shared" si="0"/>
        <v>1200</v>
      </c>
      <c r="X3" s="23">
        <f t="shared" si="0"/>
        <v>1200</v>
      </c>
      <c r="Y3" s="23">
        <f t="shared" si="0"/>
        <v>1200</v>
      </c>
      <c r="Z3" s="23">
        <f t="shared" si="0"/>
        <v>1200</v>
      </c>
      <c r="AA3" s="23">
        <f t="shared" si="0"/>
        <v>1200</v>
      </c>
      <c r="AB3" s="23">
        <f t="shared" si="0"/>
        <v>1200</v>
      </c>
      <c r="AC3" s="23">
        <f t="shared" si="0"/>
        <v>1200</v>
      </c>
      <c r="AD3" s="23">
        <f t="shared" si="0"/>
        <v>1200</v>
      </c>
      <c r="AE3" s="23">
        <f t="shared" si="0"/>
        <v>1200</v>
      </c>
      <c r="AF3" s="23">
        <f t="shared" si="0"/>
        <v>1200</v>
      </c>
      <c r="AG3" s="23">
        <f t="shared" si="0"/>
        <v>1200</v>
      </c>
      <c r="AH3" s="23">
        <f t="shared" si="0"/>
        <v>1200</v>
      </c>
      <c r="AI3" s="23">
        <f t="shared" si="0"/>
        <v>1200</v>
      </c>
      <c r="AJ3" s="23">
        <f aca="true" t="shared" si="1" ref="AJ3:BA3">AI3</f>
        <v>1200</v>
      </c>
      <c r="AK3" s="23">
        <f t="shared" si="1"/>
        <v>1200</v>
      </c>
      <c r="AL3" s="23">
        <f t="shared" si="1"/>
        <v>1200</v>
      </c>
      <c r="AM3" s="23">
        <f t="shared" si="1"/>
        <v>1200</v>
      </c>
      <c r="AN3" s="23">
        <f t="shared" si="1"/>
        <v>1200</v>
      </c>
      <c r="AO3" s="23">
        <f t="shared" si="1"/>
        <v>1200</v>
      </c>
      <c r="AP3" s="23">
        <f t="shared" si="1"/>
        <v>1200</v>
      </c>
      <c r="AQ3" s="23">
        <f t="shared" si="1"/>
        <v>1200</v>
      </c>
      <c r="AR3" s="23">
        <f t="shared" si="1"/>
        <v>1200</v>
      </c>
      <c r="AS3" s="23">
        <f t="shared" si="1"/>
        <v>1200</v>
      </c>
      <c r="AT3" s="23">
        <f t="shared" si="1"/>
        <v>1200</v>
      </c>
      <c r="AU3" s="23">
        <f t="shared" si="1"/>
        <v>1200</v>
      </c>
      <c r="AV3" s="23">
        <f t="shared" si="1"/>
        <v>1200</v>
      </c>
      <c r="AW3" s="23">
        <f t="shared" si="1"/>
        <v>1200</v>
      </c>
      <c r="AX3" s="23">
        <f t="shared" si="1"/>
        <v>1200</v>
      </c>
      <c r="AY3" s="23">
        <f t="shared" si="1"/>
        <v>1200</v>
      </c>
      <c r="AZ3" s="23">
        <f t="shared" si="1"/>
        <v>1200</v>
      </c>
      <c r="BA3" s="23">
        <f t="shared" si="1"/>
        <v>1200</v>
      </c>
    </row>
    <row r="4" spans="1:53" ht="12.75">
      <c r="A4" t="s">
        <v>1</v>
      </c>
      <c r="B4" s="4" t="s">
        <v>6</v>
      </c>
      <c r="C4" s="7">
        <v>0.034</v>
      </c>
      <c r="D4" s="23">
        <f aca="true" t="shared" si="2" ref="D4:AI4">C4</f>
        <v>0.034</v>
      </c>
      <c r="E4" s="23">
        <f t="shared" si="2"/>
        <v>0.034</v>
      </c>
      <c r="F4" s="23">
        <f t="shared" si="2"/>
        <v>0.034</v>
      </c>
      <c r="G4" s="23">
        <f t="shared" si="2"/>
        <v>0.034</v>
      </c>
      <c r="H4" s="23">
        <f t="shared" si="2"/>
        <v>0.034</v>
      </c>
      <c r="I4" s="23">
        <f t="shared" si="2"/>
        <v>0.034</v>
      </c>
      <c r="J4" s="23">
        <f t="shared" si="2"/>
        <v>0.034</v>
      </c>
      <c r="K4" s="23">
        <f t="shared" si="2"/>
        <v>0.034</v>
      </c>
      <c r="L4" s="23">
        <f t="shared" si="2"/>
        <v>0.034</v>
      </c>
      <c r="M4" s="23">
        <f t="shared" si="2"/>
        <v>0.034</v>
      </c>
      <c r="N4" s="23">
        <f t="shared" si="2"/>
        <v>0.034</v>
      </c>
      <c r="O4" s="23">
        <f t="shared" si="2"/>
        <v>0.034</v>
      </c>
      <c r="P4" s="23">
        <f t="shared" si="2"/>
        <v>0.034</v>
      </c>
      <c r="Q4" s="23">
        <f t="shared" si="2"/>
        <v>0.034</v>
      </c>
      <c r="R4" s="23">
        <f t="shared" si="2"/>
        <v>0.034</v>
      </c>
      <c r="S4" s="23">
        <f t="shared" si="2"/>
        <v>0.034</v>
      </c>
      <c r="T4" s="23">
        <f t="shared" si="2"/>
        <v>0.034</v>
      </c>
      <c r="U4" s="23">
        <f t="shared" si="2"/>
        <v>0.034</v>
      </c>
      <c r="V4" s="23">
        <f t="shared" si="2"/>
        <v>0.034</v>
      </c>
      <c r="W4" s="23">
        <f t="shared" si="2"/>
        <v>0.034</v>
      </c>
      <c r="X4" s="23">
        <f t="shared" si="2"/>
        <v>0.034</v>
      </c>
      <c r="Y4" s="23">
        <f t="shared" si="2"/>
        <v>0.034</v>
      </c>
      <c r="Z4" s="23">
        <f t="shared" si="2"/>
        <v>0.034</v>
      </c>
      <c r="AA4" s="23">
        <f t="shared" si="2"/>
        <v>0.034</v>
      </c>
      <c r="AB4" s="23">
        <f t="shared" si="2"/>
        <v>0.034</v>
      </c>
      <c r="AC4" s="23">
        <f t="shared" si="2"/>
        <v>0.034</v>
      </c>
      <c r="AD4" s="23">
        <f t="shared" si="2"/>
        <v>0.034</v>
      </c>
      <c r="AE4" s="23">
        <f t="shared" si="2"/>
        <v>0.034</v>
      </c>
      <c r="AF4" s="23">
        <f t="shared" si="2"/>
        <v>0.034</v>
      </c>
      <c r="AG4" s="23">
        <f t="shared" si="2"/>
        <v>0.034</v>
      </c>
      <c r="AH4" s="23">
        <f t="shared" si="2"/>
        <v>0.034</v>
      </c>
      <c r="AI4" s="23">
        <f t="shared" si="2"/>
        <v>0.034</v>
      </c>
      <c r="AJ4" s="23">
        <f aca="true" t="shared" si="3" ref="AJ4:BA4">AI4</f>
        <v>0.034</v>
      </c>
      <c r="AK4" s="23">
        <f t="shared" si="3"/>
        <v>0.034</v>
      </c>
      <c r="AL4" s="23">
        <f t="shared" si="3"/>
        <v>0.034</v>
      </c>
      <c r="AM4" s="23">
        <f t="shared" si="3"/>
        <v>0.034</v>
      </c>
      <c r="AN4" s="23">
        <f t="shared" si="3"/>
        <v>0.034</v>
      </c>
      <c r="AO4" s="23">
        <f t="shared" si="3"/>
        <v>0.034</v>
      </c>
      <c r="AP4" s="23">
        <f t="shared" si="3"/>
        <v>0.034</v>
      </c>
      <c r="AQ4" s="23">
        <f t="shared" si="3"/>
        <v>0.034</v>
      </c>
      <c r="AR4" s="23">
        <f t="shared" si="3"/>
        <v>0.034</v>
      </c>
      <c r="AS4" s="23">
        <f t="shared" si="3"/>
        <v>0.034</v>
      </c>
      <c r="AT4" s="23">
        <f t="shared" si="3"/>
        <v>0.034</v>
      </c>
      <c r="AU4" s="23">
        <f t="shared" si="3"/>
        <v>0.034</v>
      </c>
      <c r="AV4" s="23">
        <f t="shared" si="3"/>
        <v>0.034</v>
      </c>
      <c r="AW4" s="23">
        <f t="shared" si="3"/>
        <v>0.034</v>
      </c>
      <c r="AX4" s="23">
        <f t="shared" si="3"/>
        <v>0.034</v>
      </c>
      <c r="AY4" s="23">
        <f t="shared" si="3"/>
        <v>0.034</v>
      </c>
      <c r="AZ4" s="23">
        <f t="shared" si="3"/>
        <v>0.034</v>
      </c>
      <c r="BA4" s="23">
        <f t="shared" si="3"/>
        <v>0.034</v>
      </c>
    </row>
    <row r="5" spans="1:53" ht="12.75">
      <c r="A5" t="s">
        <v>2</v>
      </c>
      <c r="B5" s="4" t="s">
        <v>4</v>
      </c>
      <c r="C5" s="8">
        <v>1.2</v>
      </c>
      <c r="D5" s="23">
        <f aca="true" t="shared" si="4" ref="D5:AI5">C5</f>
        <v>1.2</v>
      </c>
      <c r="E5" s="23">
        <f t="shared" si="4"/>
        <v>1.2</v>
      </c>
      <c r="F5" s="23">
        <f t="shared" si="4"/>
        <v>1.2</v>
      </c>
      <c r="G5" s="23">
        <f t="shared" si="4"/>
        <v>1.2</v>
      </c>
      <c r="H5" s="23">
        <f t="shared" si="4"/>
        <v>1.2</v>
      </c>
      <c r="I5" s="23">
        <f t="shared" si="4"/>
        <v>1.2</v>
      </c>
      <c r="J5" s="23">
        <f t="shared" si="4"/>
        <v>1.2</v>
      </c>
      <c r="K5" s="23">
        <f t="shared" si="4"/>
        <v>1.2</v>
      </c>
      <c r="L5" s="23">
        <f t="shared" si="4"/>
        <v>1.2</v>
      </c>
      <c r="M5" s="23">
        <f t="shared" si="4"/>
        <v>1.2</v>
      </c>
      <c r="N5" s="23">
        <f t="shared" si="4"/>
        <v>1.2</v>
      </c>
      <c r="O5" s="23">
        <f t="shared" si="4"/>
        <v>1.2</v>
      </c>
      <c r="P5" s="23">
        <f t="shared" si="4"/>
        <v>1.2</v>
      </c>
      <c r="Q5" s="23">
        <f t="shared" si="4"/>
        <v>1.2</v>
      </c>
      <c r="R5" s="23">
        <f t="shared" si="4"/>
        <v>1.2</v>
      </c>
      <c r="S5" s="23">
        <f t="shared" si="4"/>
        <v>1.2</v>
      </c>
      <c r="T5" s="23">
        <f t="shared" si="4"/>
        <v>1.2</v>
      </c>
      <c r="U5" s="23">
        <f t="shared" si="4"/>
        <v>1.2</v>
      </c>
      <c r="V5" s="23">
        <f t="shared" si="4"/>
        <v>1.2</v>
      </c>
      <c r="W5" s="23">
        <f t="shared" si="4"/>
        <v>1.2</v>
      </c>
      <c r="X5" s="23">
        <f t="shared" si="4"/>
        <v>1.2</v>
      </c>
      <c r="Y5" s="23">
        <f t="shared" si="4"/>
        <v>1.2</v>
      </c>
      <c r="Z5" s="23">
        <f t="shared" si="4"/>
        <v>1.2</v>
      </c>
      <c r="AA5" s="23">
        <f t="shared" si="4"/>
        <v>1.2</v>
      </c>
      <c r="AB5" s="23">
        <f t="shared" si="4"/>
        <v>1.2</v>
      </c>
      <c r="AC5" s="23">
        <f t="shared" si="4"/>
        <v>1.2</v>
      </c>
      <c r="AD5" s="23">
        <f t="shared" si="4"/>
        <v>1.2</v>
      </c>
      <c r="AE5" s="23">
        <f t="shared" si="4"/>
        <v>1.2</v>
      </c>
      <c r="AF5" s="23">
        <f t="shared" si="4"/>
        <v>1.2</v>
      </c>
      <c r="AG5" s="23">
        <f t="shared" si="4"/>
        <v>1.2</v>
      </c>
      <c r="AH5" s="23">
        <f t="shared" si="4"/>
        <v>1.2</v>
      </c>
      <c r="AI5" s="23">
        <f t="shared" si="4"/>
        <v>1.2</v>
      </c>
      <c r="AJ5" s="23">
        <f aca="true" t="shared" si="5" ref="AJ5:BA5">AI5</f>
        <v>1.2</v>
      </c>
      <c r="AK5" s="23">
        <f t="shared" si="5"/>
        <v>1.2</v>
      </c>
      <c r="AL5" s="23">
        <f t="shared" si="5"/>
        <v>1.2</v>
      </c>
      <c r="AM5" s="23">
        <f t="shared" si="5"/>
        <v>1.2</v>
      </c>
      <c r="AN5" s="23">
        <f t="shared" si="5"/>
        <v>1.2</v>
      </c>
      <c r="AO5" s="23">
        <f t="shared" si="5"/>
        <v>1.2</v>
      </c>
      <c r="AP5" s="23">
        <f t="shared" si="5"/>
        <v>1.2</v>
      </c>
      <c r="AQ5" s="23">
        <f t="shared" si="5"/>
        <v>1.2</v>
      </c>
      <c r="AR5" s="23">
        <f t="shared" si="5"/>
        <v>1.2</v>
      </c>
      <c r="AS5" s="23">
        <f t="shared" si="5"/>
        <v>1.2</v>
      </c>
      <c r="AT5" s="23">
        <f t="shared" si="5"/>
        <v>1.2</v>
      </c>
      <c r="AU5" s="23">
        <f t="shared" si="5"/>
        <v>1.2</v>
      </c>
      <c r="AV5" s="23">
        <f t="shared" si="5"/>
        <v>1.2</v>
      </c>
      <c r="AW5" s="23">
        <f t="shared" si="5"/>
        <v>1.2</v>
      </c>
      <c r="AX5" s="23">
        <f t="shared" si="5"/>
        <v>1.2</v>
      </c>
      <c r="AY5" s="23">
        <f t="shared" si="5"/>
        <v>1.2</v>
      </c>
      <c r="AZ5" s="23">
        <f t="shared" si="5"/>
        <v>1.2</v>
      </c>
      <c r="BA5" s="23">
        <f t="shared" si="5"/>
        <v>1.2</v>
      </c>
    </row>
    <row r="6" spans="3:53" ht="12.75">
      <c r="C6" s="6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</row>
    <row r="7" spans="1:53" s="24" customFormat="1" ht="12.75">
      <c r="A7" s="24" t="s">
        <v>13</v>
      </c>
      <c r="B7" s="25" t="s">
        <v>4</v>
      </c>
      <c r="C7" s="26">
        <v>0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>
        <v>26</v>
      </c>
      <c r="AD7" s="26">
        <v>27</v>
      </c>
      <c r="AE7" s="26">
        <v>28</v>
      </c>
      <c r="AF7" s="26">
        <v>29</v>
      </c>
      <c r="AG7" s="26">
        <v>30</v>
      </c>
      <c r="AH7" s="26">
        <v>31</v>
      </c>
      <c r="AI7" s="26">
        <v>32</v>
      </c>
      <c r="AJ7" s="26">
        <v>33</v>
      </c>
      <c r="AK7" s="26">
        <v>34</v>
      </c>
      <c r="AL7" s="26">
        <v>35</v>
      </c>
      <c r="AM7" s="26">
        <v>36</v>
      </c>
      <c r="AN7" s="26">
        <v>37</v>
      </c>
      <c r="AO7" s="26">
        <v>38</v>
      </c>
      <c r="AP7" s="26">
        <v>39</v>
      </c>
      <c r="AQ7" s="26">
        <v>40</v>
      </c>
      <c r="AR7" s="26">
        <v>41</v>
      </c>
      <c r="AS7" s="26">
        <v>42</v>
      </c>
      <c r="AT7" s="26">
        <v>43</v>
      </c>
      <c r="AU7" s="26">
        <v>44</v>
      </c>
      <c r="AV7" s="26">
        <v>45</v>
      </c>
      <c r="AW7" s="26">
        <v>46</v>
      </c>
      <c r="AX7" s="26">
        <v>47</v>
      </c>
      <c r="AY7" s="26">
        <v>48</v>
      </c>
      <c r="AZ7" s="26">
        <v>49</v>
      </c>
      <c r="BA7" s="26">
        <v>50</v>
      </c>
    </row>
    <row r="8" spans="1:53" ht="12.75">
      <c r="A8" t="s">
        <v>3</v>
      </c>
      <c r="B8" s="4" t="s">
        <v>5</v>
      </c>
      <c r="C8" s="9">
        <v>8</v>
      </c>
      <c r="D8" s="23">
        <f aca="true" t="shared" si="6" ref="D8:AI8">C8</f>
        <v>8</v>
      </c>
      <c r="E8" s="23">
        <f t="shared" si="6"/>
        <v>8</v>
      </c>
      <c r="F8" s="23">
        <f t="shared" si="6"/>
        <v>8</v>
      </c>
      <c r="G8" s="23">
        <f t="shared" si="6"/>
        <v>8</v>
      </c>
      <c r="H8" s="23">
        <f t="shared" si="6"/>
        <v>8</v>
      </c>
      <c r="I8" s="23">
        <f t="shared" si="6"/>
        <v>8</v>
      </c>
      <c r="J8" s="23">
        <f t="shared" si="6"/>
        <v>8</v>
      </c>
      <c r="K8" s="23">
        <f t="shared" si="6"/>
        <v>8</v>
      </c>
      <c r="L8" s="23">
        <f t="shared" si="6"/>
        <v>8</v>
      </c>
      <c r="M8" s="23">
        <f t="shared" si="6"/>
        <v>8</v>
      </c>
      <c r="N8" s="23">
        <f t="shared" si="6"/>
        <v>8</v>
      </c>
      <c r="O8" s="23">
        <f t="shared" si="6"/>
        <v>8</v>
      </c>
      <c r="P8" s="23">
        <f t="shared" si="6"/>
        <v>8</v>
      </c>
      <c r="Q8" s="23">
        <f t="shared" si="6"/>
        <v>8</v>
      </c>
      <c r="R8" s="23">
        <f t="shared" si="6"/>
        <v>8</v>
      </c>
      <c r="S8" s="23">
        <f t="shared" si="6"/>
        <v>8</v>
      </c>
      <c r="T8" s="23">
        <f t="shared" si="6"/>
        <v>8</v>
      </c>
      <c r="U8" s="23">
        <f t="shared" si="6"/>
        <v>8</v>
      </c>
      <c r="V8" s="23">
        <f t="shared" si="6"/>
        <v>8</v>
      </c>
      <c r="W8" s="23">
        <f t="shared" si="6"/>
        <v>8</v>
      </c>
      <c r="X8" s="23">
        <f t="shared" si="6"/>
        <v>8</v>
      </c>
      <c r="Y8" s="23">
        <f t="shared" si="6"/>
        <v>8</v>
      </c>
      <c r="Z8" s="23">
        <f t="shared" si="6"/>
        <v>8</v>
      </c>
      <c r="AA8" s="23">
        <f t="shared" si="6"/>
        <v>8</v>
      </c>
      <c r="AB8" s="23">
        <f t="shared" si="6"/>
        <v>8</v>
      </c>
      <c r="AC8" s="23">
        <f t="shared" si="6"/>
        <v>8</v>
      </c>
      <c r="AD8" s="23">
        <f t="shared" si="6"/>
        <v>8</v>
      </c>
      <c r="AE8" s="23">
        <f t="shared" si="6"/>
        <v>8</v>
      </c>
      <c r="AF8" s="23">
        <f t="shared" si="6"/>
        <v>8</v>
      </c>
      <c r="AG8" s="23">
        <f t="shared" si="6"/>
        <v>8</v>
      </c>
      <c r="AH8" s="23">
        <f t="shared" si="6"/>
        <v>8</v>
      </c>
      <c r="AI8" s="23">
        <f t="shared" si="6"/>
        <v>8</v>
      </c>
      <c r="AJ8" s="23">
        <f aca="true" t="shared" si="7" ref="AJ8:BA8">AI8</f>
        <v>8</v>
      </c>
      <c r="AK8" s="23">
        <f t="shared" si="7"/>
        <v>8</v>
      </c>
      <c r="AL8" s="23">
        <f t="shared" si="7"/>
        <v>8</v>
      </c>
      <c r="AM8" s="23">
        <f t="shared" si="7"/>
        <v>8</v>
      </c>
      <c r="AN8" s="23">
        <f t="shared" si="7"/>
        <v>8</v>
      </c>
      <c r="AO8" s="23">
        <f t="shared" si="7"/>
        <v>8</v>
      </c>
      <c r="AP8" s="23">
        <f t="shared" si="7"/>
        <v>8</v>
      </c>
      <c r="AQ8" s="23">
        <f t="shared" si="7"/>
        <v>8</v>
      </c>
      <c r="AR8" s="23">
        <f t="shared" si="7"/>
        <v>8</v>
      </c>
      <c r="AS8" s="23">
        <f t="shared" si="7"/>
        <v>8</v>
      </c>
      <c r="AT8" s="23">
        <f t="shared" si="7"/>
        <v>8</v>
      </c>
      <c r="AU8" s="23">
        <f t="shared" si="7"/>
        <v>8</v>
      </c>
      <c r="AV8" s="23">
        <f t="shared" si="7"/>
        <v>8</v>
      </c>
      <c r="AW8" s="23">
        <f t="shared" si="7"/>
        <v>8</v>
      </c>
      <c r="AX8" s="23">
        <f t="shared" si="7"/>
        <v>8</v>
      </c>
      <c r="AY8" s="23">
        <f t="shared" si="7"/>
        <v>8</v>
      </c>
      <c r="AZ8" s="23">
        <f t="shared" si="7"/>
        <v>8</v>
      </c>
      <c r="BA8" s="23">
        <f t="shared" si="7"/>
        <v>8</v>
      </c>
    </row>
    <row r="9" spans="3:53" ht="12.75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4" ht="12.75">
      <c r="A10" t="s">
        <v>14</v>
      </c>
      <c r="B10" s="4" t="s">
        <v>4</v>
      </c>
      <c r="C10" s="10">
        <f>C8/C4</f>
        <v>235.2941176470588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2"/>
    </row>
    <row r="11" spans="1:54" ht="12.75">
      <c r="A11" t="s">
        <v>15</v>
      </c>
      <c r="B11" s="4" t="s">
        <v>4</v>
      </c>
      <c r="C11" s="11">
        <f>SQRT(C5*C10)</f>
        <v>16.80336100833612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3"/>
    </row>
    <row r="12" spans="1:54" ht="12.75">
      <c r="A12" t="s">
        <v>8</v>
      </c>
      <c r="B12" s="4" t="s">
        <v>9</v>
      </c>
      <c r="C12" s="11">
        <f>((C11-C5)/C11)*((C11-C5)/C11)*100</f>
        <v>86.2271431429143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3"/>
    </row>
    <row r="13" spans="1:54" ht="12.75">
      <c r="A13" t="s">
        <v>17</v>
      </c>
      <c r="B13" s="4" t="s">
        <v>10</v>
      </c>
      <c r="C13" s="12">
        <f>C3*(C8-(C7*C4))</f>
        <v>9600</v>
      </c>
      <c r="D13" s="12">
        <f aca="true" t="shared" si="8" ref="D13:AI13">((D3*(D8-(D7*D4)))+ABS(D3*(D8-(D7*D4))))/2</f>
        <v>9559.2</v>
      </c>
      <c r="E13" s="12">
        <f t="shared" si="8"/>
        <v>9518.4</v>
      </c>
      <c r="F13" s="12">
        <f t="shared" si="8"/>
        <v>9477.6</v>
      </c>
      <c r="G13" s="12">
        <f t="shared" si="8"/>
        <v>9436.8</v>
      </c>
      <c r="H13" s="12">
        <f t="shared" si="8"/>
        <v>9396</v>
      </c>
      <c r="I13" s="12">
        <f t="shared" si="8"/>
        <v>9355.2</v>
      </c>
      <c r="J13" s="12">
        <f t="shared" si="8"/>
        <v>9314.4</v>
      </c>
      <c r="K13" s="12">
        <f t="shared" si="8"/>
        <v>9273.6</v>
      </c>
      <c r="L13" s="12">
        <f t="shared" si="8"/>
        <v>9232.8</v>
      </c>
      <c r="M13" s="12">
        <f t="shared" si="8"/>
        <v>9192</v>
      </c>
      <c r="N13" s="12">
        <f t="shared" si="8"/>
        <v>9151.2</v>
      </c>
      <c r="O13" s="12">
        <f t="shared" si="8"/>
        <v>9110.4</v>
      </c>
      <c r="P13" s="12">
        <f t="shared" si="8"/>
        <v>9069.6</v>
      </c>
      <c r="Q13" s="12">
        <f t="shared" si="8"/>
        <v>9028.8</v>
      </c>
      <c r="R13" s="12">
        <f t="shared" si="8"/>
        <v>8988</v>
      </c>
      <c r="S13" s="12">
        <f t="shared" si="8"/>
        <v>8947.199999999999</v>
      </c>
      <c r="T13" s="12">
        <f t="shared" si="8"/>
        <v>8906.4</v>
      </c>
      <c r="U13" s="12">
        <f t="shared" si="8"/>
        <v>8865.6</v>
      </c>
      <c r="V13" s="12">
        <f t="shared" si="8"/>
        <v>8824.8</v>
      </c>
      <c r="W13" s="12">
        <f t="shared" si="8"/>
        <v>8784</v>
      </c>
      <c r="X13" s="12">
        <f t="shared" si="8"/>
        <v>8743.199999999999</v>
      </c>
      <c r="Y13" s="12">
        <f t="shared" si="8"/>
        <v>8702.4</v>
      </c>
      <c r="Z13" s="12">
        <f t="shared" si="8"/>
        <v>8661.6</v>
      </c>
      <c r="AA13" s="12">
        <f t="shared" si="8"/>
        <v>8620.800000000001</v>
      </c>
      <c r="AB13" s="12">
        <f t="shared" si="8"/>
        <v>8580</v>
      </c>
      <c r="AC13" s="12">
        <f t="shared" si="8"/>
        <v>8539.199999999999</v>
      </c>
      <c r="AD13" s="12">
        <f t="shared" si="8"/>
        <v>8498.4</v>
      </c>
      <c r="AE13" s="12">
        <f t="shared" si="8"/>
        <v>8457.6</v>
      </c>
      <c r="AF13" s="12">
        <f t="shared" si="8"/>
        <v>8416.800000000001</v>
      </c>
      <c r="AG13" s="12">
        <f t="shared" si="8"/>
        <v>8376</v>
      </c>
      <c r="AH13" s="12">
        <f t="shared" si="8"/>
        <v>8335.199999999999</v>
      </c>
      <c r="AI13" s="12">
        <f t="shared" si="8"/>
        <v>8294.4</v>
      </c>
      <c r="AJ13" s="12">
        <f aca="true" t="shared" si="9" ref="AJ13:BA13">((AJ3*(AJ8-(AJ7*AJ4)))+ABS(AJ3*(AJ8-(AJ7*AJ4))))/2</f>
        <v>8253.6</v>
      </c>
      <c r="AK13" s="12">
        <f t="shared" si="9"/>
        <v>8212.8</v>
      </c>
      <c r="AL13" s="12">
        <f t="shared" si="9"/>
        <v>8171.999999999999</v>
      </c>
      <c r="AM13" s="12">
        <f t="shared" si="9"/>
        <v>8131.2</v>
      </c>
      <c r="AN13" s="12">
        <f t="shared" si="9"/>
        <v>8090.4</v>
      </c>
      <c r="AO13" s="12">
        <f t="shared" si="9"/>
        <v>8049.6</v>
      </c>
      <c r="AP13" s="12">
        <f t="shared" si="9"/>
        <v>8008.799999999999</v>
      </c>
      <c r="AQ13" s="12">
        <f t="shared" si="9"/>
        <v>7968</v>
      </c>
      <c r="AR13" s="12">
        <f t="shared" si="9"/>
        <v>7927.2</v>
      </c>
      <c r="AS13" s="12">
        <f t="shared" si="9"/>
        <v>7886.4</v>
      </c>
      <c r="AT13" s="12">
        <f t="shared" si="9"/>
        <v>7845.6</v>
      </c>
      <c r="AU13" s="12">
        <f t="shared" si="9"/>
        <v>7804.799999999999</v>
      </c>
      <c r="AV13" s="12">
        <f t="shared" si="9"/>
        <v>7764</v>
      </c>
      <c r="AW13" s="12">
        <f t="shared" si="9"/>
        <v>7723.2</v>
      </c>
      <c r="AX13" s="12">
        <f t="shared" si="9"/>
        <v>7682.400000000001</v>
      </c>
      <c r="AY13" s="12">
        <f t="shared" si="9"/>
        <v>7641.6</v>
      </c>
      <c r="AZ13" s="12">
        <f t="shared" si="9"/>
        <v>7600.799999999999</v>
      </c>
      <c r="BA13" s="12">
        <f t="shared" si="9"/>
        <v>7560</v>
      </c>
      <c r="BB13" s="1"/>
    </row>
    <row r="14" spans="1:54" ht="12.75">
      <c r="A14" t="s">
        <v>18</v>
      </c>
      <c r="B14" s="4" t="s">
        <v>9</v>
      </c>
      <c r="C14" s="11"/>
      <c r="D14" s="11">
        <f aca="true" t="shared" si="10" ref="D14:BA14">(((D7-D5)*(D8-(D7*D4))/(D8*D7)*100)+ABS((D7-D5)*(D8-(D7*D4))/(D8*D7)*100))/2</f>
        <v>0</v>
      </c>
      <c r="E14" s="11">
        <f t="shared" si="10"/>
        <v>39.660000000000004</v>
      </c>
      <c r="F14" s="11">
        <f t="shared" si="10"/>
        <v>59.23500000000001</v>
      </c>
      <c r="G14" s="11">
        <f t="shared" si="10"/>
        <v>68.80999999999999</v>
      </c>
      <c r="H14" s="11">
        <f t="shared" si="10"/>
        <v>74.38499999999999</v>
      </c>
      <c r="I14" s="11">
        <f t="shared" si="10"/>
        <v>77.96</v>
      </c>
      <c r="J14" s="11">
        <f t="shared" si="10"/>
        <v>80.39214285714286</v>
      </c>
      <c r="K14" s="11">
        <f t="shared" si="10"/>
        <v>82.11</v>
      </c>
      <c r="L14" s="11">
        <f t="shared" si="10"/>
        <v>83.35166666666667</v>
      </c>
      <c r="M14" s="11">
        <f t="shared" si="10"/>
        <v>84.26</v>
      </c>
      <c r="N14" s="11">
        <f t="shared" si="10"/>
        <v>84.9259090909091</v>
      </c>
      <c r="O14" s="11">
        <f t="shared" si="10"/>
        <v>85.41</v>
      </c>
      <c r="P14" s="11">
        <f t="shared" si="10"/>
        <v>85.75423076923076</v>
      </c>
      <c r="Q14" s="11">
        <f t="shared" si="10"/>
        <v>85.98857142857143</v>
      </c>
      <c r="R14" s="11">
        <f t="shared" si="10"/>
        <v>86.135</v>
      </c>
      <c r="S14" s="11">
        <f t="shared" si="10"/>
        <v>86.21</v>
      </c>
      <c r="T14" s="11">
        <f t="shared" si="10"/>
        <v>86.22617647058823</v>
      </c>
      <c r="U14" s="11">
        <f t="shared" si="10"/>
        <v>86.19333333333334</v>
      </c>
      <c r="V14" s="11">
        <f t="shared" si="10"/>
        <v>86.1192105263158</v>
      </c>
      <c r="W14" s="11">
        <f t="shared" si="10"/>
        <v>86.01</v>
      </c>
      <c r="X14" s="11">
        <f t="shared" si="10"/>
        <v>85.87071428571429</v>
      </c>
      <c r="Y14" s="11">
        <f t="shared" si="10"/>
        <v>85.70545454545454</v>
      </c>
      <c r="Z14" s="11">
        <f t="shared" si="10"/>
        <v>85.51760869565219</v>
      </c>
      <c r="AA14" s="11">
        <f t="shared" si="10"/>
        <v>85.31</v>
      </c>
      <c r="AB14" s="11">
        <f t="shared" si="10"/>
        <v>85.08500000000001</v>
      </c>
      <c r="AC14" s="11">
        <f t="shared" si="10"/>
        <v>84.84461538461538</v>
      </c>
      <c r="AD14" s="11">
        <f t="shared" si="10"/>
        <v>84.59055555555555</v>
      </c>
      <c r="AE14" s="11">
        <f t="shared" si="10"/>
        <v>84.32428571428572</v>
      </c>
      <c r="AF14" s="11">
        <f t="shared" si="10"/>
        <v>84.04706896551724</v>
      </c>
      <c r="AG14" s="11">
        <f t="shared" si="10"/>
        <v>83.76000000000002</v>
      </c>
      <c r="AH14" s="11">
        <f t="shared" si="10"/>
        <v>83.46403225806452</v>
      </c>
      <c r="AI14" s="11">
        <f t="shared" si="10"/>
        <v>83.16</v>
      </c>
      <c r="AJ14" s="11">
        <f t="shared" si="10"/>
        <v>82.84863636363636</v>
      </c>
      <c r="AK14" s="11">
        <f t="shared" si="10"/>
        <v>82.5305882352941</v>
      </c>
      <c r="AL14" s="11">
        <f t="shared" si="10"/>
        <v>82.20642857142856</v>
      </c>
      <c r="AM14" s="11">
        <f t="shared" si="10"/>
        <v>81.87666666666665</v>
      </c>
      <c r="AN14" s="11">
        <f t="shared" si="10"/>
        <v>81.54175675675675</v>
      </c>
      <c r="AO14" s="11">
        <f t="shared" si="10"/>
        <v>81.2021052631579</v>
      </c>
      <c r="AP14" s="11">
        <f t="shared" si="10"/>
        <v>80.85807692307692</v>
      </c>
      <c r="AQ14" s="11">
        <f t="shared" si="10"/>
        <v>80.50999999999998</v>
      </c>
      <c r="AR14" s="11">
        <f t="shared" si="10"/>
        <v>80.15817073170732</v>
      </c>
      <c r="AS14" s="11">
        <f t="shared" si="10"/>
        <v>79.80285714285714</v>
      </c>
      <c r="AT14" s="11">
        <f t="shared" si="10"/>
        <v>79.44430232558139</v>
      </c>
      <c r="AU14" s="11">
        <f t="shared" si="10"/>
        <v>79.08272727272727</v>
      </c>
      <c r="AV14" s="11">
        <f t="shared" si="10"/>
        <v>78.71833333333332</v>
      </c>
      <c r="AW14" s="11">
        <f t="shared" si="10"/>
        <v>78.35130434782607</v>
      </c>
      <c r="AX14" s="11">
        <f t="shared" si="10"/>
        <v>77.9818085106383</v>
      </c>
      <c r="AY14" s="11">
        <f t="shared" si="10"/>
        <v>77.61</v>
      </c>
      <c r="AZ14" s="11">
        <f t="shared" si="10"/>
        <v>77.23602040816326</v>
      </c>
      <c r="BA14" s="11">
        <f t="shared" si="10"/>
        <v>76.86</v>
      </c>
      <c r="BB14" s="3"/>
    </row>
    <row r="15" spans="1:54" ht="12.75">
      <c r="A15" t="s">
        <v>219</v>
      </c>
      <c r="B15" s="4" t="s">
        <v>11</v>
      </c>
      <c r="C15" s="11">
        <f aca="true" t="shared" si="11" ref="C15:AH15">C7*C8</f>
        <v>0</v>
      </c>
      <c r="D15" s="11">
        <f t="shared" si="11"/>
        <v>8</v>
      </c>
      <c r="E15" s="11">
        <f t="shared" si="11"/>
        <v>16</v>
      </c>
      <c r="F15" s="11">
        <f t="shared" si="11"/>
        <v>24</v>
      </c>
      <c r="G15" s="11">
        <f t="shared" si="11"/>
        <v>32</v>
      </c>
      <c r="H15" s="11">
        <f t="shared" si="11"/>
        <v>40</v>
      </c>
      <c r="I15" s="11">
        <f t="shared" si="11"/>
        <v>48</v>
      </c>
      <c r="J15" s="11">
        <f t="shared" si="11"/>
        <v>56</v>
      </c>
      <c r="K15" s="11">
        <f t="shared" si="11"/>
        <v>64</v>
      </c>
      <c r="L15" s="11">
        <f t="shared" si="11"/>
        <v>72</v>
      </c>
      <c r="M15" s="11">
        <f t="shared" si="11"/>
        <v>80</v>
      </c>
      <c r="N15" s="11">
        <f t="shared" si="11"/>
        <v>88</v>
      </c>
      <c r="O15" s="11">
        <f t="shared" si="11"/>
        <v>96</v>
      </c>
      <c r="P15" s="11">
        <f t="shared" si="11"/>
        <v>104</v>
      </c>
      <c r="Q15" s="11">
        <f t="shared" si="11"/>
        <v>112</v>
      </c>
      <c r="R15" s="11">
        <f t="shared" si="11"/>
        <v>120</v>
      </c>
      <c r="S15" s="11">
        <f t="shared" si="11"/>
        <v>128</v>
      </c>
      <c r="T15" s="11">
        <f t="shared" si="11"/>
        <v>136</v>
      </c>
      <c r="U15" s="11">
        <f t="shared" si="11"/>
        <v>144</v>
      </c>
      <c r="V15" s="11">
        <f t="shared" si="11"/>
        <v>152</v>
      </c>
      <c r="W15" s="11">
        <f t="shared" si="11"/>
        <v>160</v>
      </c>
      <c r="X15" s="11">
        <f t="shared" si="11"/>
        <v>168</v>
      </c>
      <c r="Y15" s="11">
        <f t="shared" si="11"/>
        <v>176</v>
      </c>
      <c r="Z15" s="11">
        <f t="shared" si="11"/>
        <v>184</v>
      </c>
      <c r="AA15" s="11">
        <f t="shared" si="11"/>
        <v>192</v>
      </c>
      <c r="AB15" s="11">
        <f t="shared" si="11"/>
        <v>200</v>
      </c>
      <c r="AC15" s="11">
        <f t="shared" si="11"/>
        <v>208</v>
      </c>
      <c r="AD15" s="11">
        <f t="shared" si="11"/>
        <v>216</v>
      </c>
      <c r="AE15" s="11">
        <f t="shared" si="11"/>
        <v>224</v>
      </c>
      <c r="AF15" s="11">
        <f t="shared" si="11"/>
        <v>232</v>
      </c>
      <c r="AG15" s="11">
        <f t="shared" si="11"/>
        <v>240</v>
      </c>
      <c r="AH15" s="11">
        <f t="shared" si="11"/>
        <v>248</v>
      </c>
      <c r="AI15" s="11">
        <f aca="true" t="shared" si="12" ref="AI15:BA15">AI7*AI8</f>
        <v>256</v>
      </c>
      <c r="AJ15" s="11">
        <f t="shared" si="12"/>
        <v>264</v>
      </c>
      <c r="AK15" s="11">
        <f t="shared" si="12"/>
        <v>272</v>
      </c>
      <c r="AL15" s="11">
        <f t="shared" si="12"/>
        <v>280</v>
      </c>
      <c r="AM15" s="11">
        <f t="shared" si="12"/>
        <v>288</v>
      </c>
      <c r="AN15" s="11">
        <f t="shared" si="12"/>
        <v>296</v>
      </c>
      <c r="AO15" s="11">
        <f t="shared" si="12"/>
        <v>304</v>
      </c>
      <c r="AP15" s="11">
        <f t="shared" si="12"/>
        <v>312</v>
      </c>
      <c r="AQ15" s="11">
        <f t="shared" si="12"/>
        <v>320</v>
      </c>
      <c r="AR15" s="11">
        <f t="shared" si="12"/>
        <v>328</v>
      </c>
      <c r="AS15" s="11">
        <f t="shared" si="12"/>
        <v>336</v>
      </c>
      <c r="AT15" s="11">
        <f t="shared" si="12"/>
        <v>344</v>
      </c>
      <c r="AU15" s="11">
        <f t="shared" si="12"/>
        <v>352</v>
      </c>
      <c r="AV15" s="11">
        <f t="shared" si="12"/>
        <v>360</v>
      </c>
      <c r="AW15" s="11">
        <f t="shared" si="12"/>
        <v>368</v>
      </c>
      <c r="AX15" s="11">
        <f t="shared" si="12"/>
        <v>376</v>
      </c>
      <c r="AY15" s="11">
        <f t="shared" si="12"/>
        <v>384</v>
      </c>
      <c r="AZ15" s="11">
        <f t="shared" si="12"/>
        <v>392</v>
      </c>
      <c r="BA15" s="11">
        <f t="shared" si="12"/>
        <v>400</v>
      </c>
      <c r="BB15" s="3"/>
    </row>
    <row r="16" spans="1:54" ht="12.75">
      <c r="A16" t="s">
        <v>220</v>
      </c>
      <c r="B16" s="4" t="s">
        <v>11</v>
      </c>
      <c r="C16" s="11"/>
      <c r="D16" s="11">
        <f aca="true" t="shared" si="13" ref="D16:AI16">D15*D14/100</f>
        <v>0</v>
      </c>
      <c r="E16" s="11">
        <f t="shared" si="13"/>
        <v>6.345600000000001</v>
      </c>
      <c r="F16" s="11">
        <f t="shared" si="13"/>
        <v>14.2164</v>
      </c>
      <c r="G16" s="11">
        <f t="shared" si="13"/>
        <v>22.019199999999998</v>
      </c>
      <c r="H16" s="11">
        <f t="shared" si="13"/>
        <v>29.753999999999998</v>
      </c>
      <c r="I16" s="11">
        <f t="shared" si="13"/>
        <v>37.4208</v>
      </c>
      <c r="J16" s="11">
        <f t="shared" si="13"/>
        <v>45.0196</v>
      </c>
      <c r="K16" s="11">
        <f t="shared" si="13"/>
        <v>52.550399999999996</v>
      </c>
      <c r="L16" s="11">
        <f t="shared" si="13"/>
        <v>60.013200000000005</v>
      </c>
      <c r="M16" s="11">
        <f t="shared" si="13"/>
        <v>67.408</v>
      </c>
      <c r="N16" s="11">
        <f t="shared" si="13"/>
        <v>74.7348</v>
      </c>
      <c r="O16" s="11">
        <f t="shared" si="13"/>
        <v>81.9936</v>
      </c>
      <c r="P16" s="11">
        <f t="shared" si="13"/>
        <v>89.18439999999998</v>
      </c>
      <c r="Q16" s="11">
        <f t="shared" si="13"/>
        <v>96.30720000000001</v>
      </c>
      <c r="R16" s="11">
        <f t="shared" si="13"/>
        <v>103.36200000000001</v>
      </c>
      <c r="S16" s="11">
        <f t="shared" si="13"/>
        <v>110.3488</v>
      </c>
      <c r="T16" s="11">
        <f t="shared" si="13"/>
        <v>117.26759999999999</v>
      </c>
      <c r="U16" s="11">
        <f t="shared" si="13"/>
        <v>124.11840000000002</v>
      </c>
      <c r="V16" s="11">
        <f t="shared" si="13"/>
        <v>130.90120000000002</v>
      </c>
      <c r="W16" s="11">
        <f t="shared" si="13"/>
        <v>137.616</v>
      </c>
      <c r="X16" s="11">
        <f t="shared" si="13"/>
        <v>144.2628</v>
      </c>
      <c r="Y16" s="11">
        <f t="shared" si="13"/>
        <v>150.8416</v>
      </c>
      <c r="Z16" s="11">
        <f t="shared" si="13"/>
        <v>157.35240000000002</v>
      </c>
      <c r="AA16" s="11">
        <f t="shared" si="13"/>
        <v>163.7952</v>
      </c>
      <c r="AB16" s="11">
        <f t="shared" si="13"/>
        <v>170.17</v>
      </c>
      <c r="AC16" s="11">
        <f t="shared" si="13"/>
        <v>176.4768</v>
      </c>
      <c r="AD16" s="11">
        <f t="shared" si="13"/>
        <v>182.71560000000002</v>
      </c>
      <c r="AE16" s="11">
        <f t="shared" si="13"/>
        <v>188.88640000000004</v>
      </c>
      <c r="AF16" s="11">
        <f t="shared" si="13"/>
        <v>194.98919999999998</v>
      </c>
      <c r="AG16" s="11">
        <f t="shared" si="13"/>
        <v>201.02400000000006</v>
      </c>
      <c r="AH16" s="11">
        <f t="shared" si="13"/>
        <v>206.9908</v>
      </c>
      <c r="AI16" s="11">
        <f t="shared" si="13"/>
        <v>212.8896</v>
      </c>
      <c r="AJ16" s="11">
        <f aca="true" t="shared" si="14" ref="AJ16:BA16">AJ15*AJ14/100</f>
        <v>218.72039999999998</v>
      </c>
      <c r="AK16" s="11">
        <f t="shared" si="14"/>
        <v>224.48319999999995</v>
      </c>
      <c r="AL16" s="11">
        <f t="shared" si="14"/>
        <v>230.17799999999997</v>
      </c>
      <c r="AM16" s="11">
        <f t="shared" si="14"/>
        <v>235.80479999999997</v>
      </c>
      <c r="AN16" s="11">
        <f t="shared" si="14"/>
        <v>241.36360000000002</v>
      </c>
      <c r="AO16" s="11">
        <f t="shared" si="14"/>
        <v>246.85440000000003</v>
      </c>
      <c r="AP16" s="11">
        <f t="shared" si="14"/>
        <v>252.27720000000002</v>
      </c>
      <c r="AQ16" s="11">
        <f t="shared" si="14"/>
        <v>257.63199999999995</v>
      </c>
      <c r="AR16" s="11">
        <f t="shared" si="14"/>
        <v>262.91880000000003</v>
      </c>
      <c r="AS16" s="11">
        <f t="shared" si="14"/>
        <v>268.13759999999996</v>
      </c>
      <c r="AT16" s="11">
        <f t="shared" si="14"/>
        <v>273.28839999999997</v>
      </c>
      <c r="AU16" s="11">
        <f t="shared" si="14"/>
        <v>278.3712</v>
      </c>
      <c r="AV16" s="11">
        <f t="shared" si="14"/>
        <v>283.38599999999997</v>
      </c>
      <c r="AW16" s="11">
        <f t="shared" si="14"/>
        <v>288.33279999999996</v>
      </c>
      <c r="AX16" s="11">
        <f t="shared" si="14"/>
        <v>293.21160000000003</v>
      </c>
      <c r="AY16" s="11">
        <f t="shared" si="14"/>
        <v>298.0224</v>
      </c>
      <c r="AZ16" s="11">
        <f t="shared" si="14"/>
        <v>302.7652</v>
      </c>
      <c r="BA16" s="11">
        <f t="shared" si="14"/>
        <v>307.44</v>
      </c>
      <c r="BB16" s="3"/>
    </row>
    <row r="17" spans="1:54" ht="12.75">
      <c r="A17" t="s">
        <v>26</v>
      </c>
      <c r="B17" s="4">
        <v>1</v>
      </c>
      <c r="C17" s="11">
        <f>C16*$B17</f>
        <v>0</v>
      </c>
      <c r="D17" s="11">
        <f aca="true" t="shared" si="15" ref="D17:BA17">D16*$B17</f>
        <v>0</v>
      </c>
      <c r="E17" s="11">
        <f t="shared" si="15"/>
        <v>6.345600000000001</v>
      </c>
      <c r="F17" s="11">
        <f t="shared" si="15"/>
        <v>14.2164</v>
      </c>
      <c r="G17" s="11">
        <f t="shared" si="15"/>
        <v>22.019199999999998</v>
      </c>
      <c r="H17" s="11">
        <f t="shared" si="15"/>
        <v>29.753999999999998</v>
      </c>
      <c r="I17" s="11">
        <f t="shared" si="15"/>
        <v>37.4208</v>
      </c>
      <c r="J17" s="11">
        <f t="shared" si="15"/>
        <v>45.0196</v>
      </c>
      <c r="K17" s="11">
        <f t="shared" si="15"/>
        <v>52.550399999999996</v>
      </c>
      <c r="L17" s="11">
        <f t="shared" si="15"/>
        <v>60.013200000000005</v>
      </c>
      <c r="M17" s="11">
        <f t="shared" si="15"/>
        <v>67.408</v>
      </c>
      <c r="N17" s="11">
        <f t="shared" si="15"/>
        <v>74.7348</v>
      </c>
      <c r="O17" s="11">
        <f t="shared" si="15"/>
        <v>81.9936</v>
      </c>
      <c r="P17" s="11">
        <f t="shared" si="15"/>
        <v>89.18439999999998</v>
      </c>
      <c r="Q17" s="11">
        <f t="shared" si="15"/>
        <v>96.30720000000001</v>
      </c>
      <c r="R17" s="11">
        <f t="shared" si="15"/>
        <v>103.36200000000001</v>
      </c>
      <c r="S17" s="11">
        <f t="shared" si="15"/>
        <v>110.3488</v>
      </c>
      <c r="T17" s="11">
        <f t="shared" si="15"/>
        <v>117.26759999999999</v>
      </c>
      <c r="U17" s="11">
        <f t="shared" si="15"/>
        <v>124.11840000000002</v>
      </c>
      <c r="V17" s="11">
        <f t="shared" si="15"/>
        <v>130.90120000000002</v>
      </c>
      <c r="W17" s="11">
        <f t="shared" si="15"/>
        <v>137.616</v>
      </c>
      <c r="X17" s="11">
        <f t="shared" si="15"/>
        <v>144.2628</v>
      </c>
      <c r="Y17" s="11">
        <f t="shared" si="15"/>
        <v>150.8416</v>
      </c>
      <c r="Z17" s="11">
        <f t="shared" si="15"/>
        <v>157.35240000000002</v>
      </c>
      <c r="AA17" s="11">
        <f t="shared" si="15"/>
        <v>163.7952</v>
      </c>
      <c r="AB17" s="11">
        <f t="shared" si="15"/>
        <v>170.17</v>
      </c>
      <c r="AC17" s="11">
        <f t="shared" si="15"/>
        <v>176.4768</v>
      </c>
      <c r="AD17" s="11">
        <f t="shared" si="15"/>
        <v>182.71560000000002</v>
      </c>
      <c r="AE17" s="11">
        <f t="shared" si="15"/>
        <v>188.88640000000004</v>
      </c>
      <c r="AF17" s="11">
        <f t="shared" si="15"/>
        <v>194.98919999999998</v>
      </c>
      <c r="AG17" s="11">
        <f t="shared" si="15"/>
        <v>201.02400000000006</v>
      </c>
      <c r="AH17" s="11">
        <f t="shared" si="15"/>
        <v>206.9908</v>
      </c>
      <c r="AI17" s="11">
        <f t="shared" si="15"/>
        <v>212.8896</v>
      </c>
      <c r="AJ17" s="11">
        <f t="shared" si="15"/>
        <v>218.72039999999998</v>
      </c>
      <c r="AK17" s="11">
        <f t="shared" si="15"/>
        <v>224.48319999999995</v>
      </c>
      <c r="AL17" s="11">
        <f t="shared" si="15"/>
        <v>230.17799999999997</v>
      </c>
      <c r="AM17" s="11">
        <f t="shared" si="15"/>
        <v>235.80479999999997</v>
      </c>
      <c r="AN17" s="11">
        <f t="shared" si="15"/>
        <v>241.36360000000002</v>
      </c>
      <c r="AO17" s="11">
        <f t="shared" si="15"/>
        <v>246.85440000000003</v>
      </c>
      <c r="AP17" s="11">
        <f t="shared" si="15"/>
        <v>252.27720000000002</v>
      </c>
      <c r="AQ17" s="11">
        <f t="shared" si="15"/>
        <v>257.63199999999995</v>
      </c>
      <c r="AR17" s="11">
        <f t="shared" si="15"/>
        <v>262.91880000000003</v>
      </c>
      <c r="AS17" s="11">
        <f t="shared" si="15"/>
        <v>268.13759999999996</v>
      </c>
      <c r="AT17" s="11">
        <f t="shared" si="15"/>
        <v>273.28839999999997</v>
      </c>
      <c r="AU17" s="11">
        <f t="shared" si="15"/>
        <v>278.3712</v>
      </c>
      <c r="AV17" s="11">
        <f t="shared" si="15"/>
        <v>283.38599999999997</v>
      </c>
      <c r="AW17" s="11">
        <f t="shared" si="15"/>
        <v>288.33279999999996</v>
      </c>
      <c r="AX17" s="11">
        <f t="shared" si="15"/>
        <v>293.21160000000003</v>
      </c>
      <c r="AY17" s="11">
        <f t="shared" si="15"/>
        <v>298.0224</v>
      </c>
      <c r="AZ17" s="11">
        <f t="shared" si="15"/>
        <v>302.7652</v>
      </c>
      <c r="BA17" s="11">
        <f t="shared" si="15"/>
        <v>307.44</v>
      </c>
      <c r="BB17" s="3"/>
    </row>
    <row r="18" spans="1:53" ht="12.75">
      <c r="A18" t="s">
        <v>27</v>
      </c>
      <c r="B18" s="4">
        <v>1</v>
      </c>
      <c r="C18">
        <f>C13*$B18</f>
        <v>9600</v>
      </c>
      <c r="D18">
        <f aca="true" t="shared" si="16" ref="D18:BA18">D13*$B18</f>
        <v>9559.2</v>
      </c>
      <c r="E18">
        <f t="shared" si="16"/>
        <v>9518.4</v>
      </c>
      <c r="F18">
        <f t="shared" si="16"/>
        <v>9477.6</v>
      </c>
      <c r="G18">
        <f t="shared" si="16"/>
        <v>9436.8</v>
      </c>
      <c r="H18">
        <f t="shared" si="16"/>
        <v>9396</v>
      </c>
      <c r="I18">
        <f t="shared" si="16"/>
        <v>9355.2</v>
      </c>
      <c r="J18">
        <f t="shared" si="16"/>
        <v>9314.4</v>
      </c>
      <c r="K18">
        <f t="shared" si="16"/>
        <v>9273.6</v>
      </c>
      <c r="L18">
        <f t="shared" si="16"/>
        <v>9232.8</v>
      </c>
      <c r="M18">
        <f t="shared" si="16"/>
        <v>9192</v>
      </c>
      <c r="N18">
        <f t="shared" si="16"/>
        <v>9151.2</v>
      </c>
      <c r="O18">
        <f t="shared" si="16"/>
        <v>9110.4</v>
      </c>
      <c r="P18">
        <f t="shared" si="16"/>
        <v>9069.6</v>
      </c>
      <c r="Q18">
        <f t="shared" si="16"/>
        <v>9028.8</v>
      </c>
      <c r="R18">
        <f t="shared" si="16"/>
        <v>8988</v>
      </c>
      <c r="S18">
        <f t="shared" si="16"/>
        <v>8947.199999999999</v>
      </c>
      <c r="T18">
        <f t="shared" si="16"/>
        <v>8906.4</v>
      </c>
      <c r="U18">
        <f t="shared" si="16"/>
        <v>8865.6</v>
      </c>
      <c r="V18">
        <f t="shared" si="16"/>
        <v>8824.8</v>
      </c>
      <c r="W18" s="15">
        <f t="shared" si="16"/>
        <v>8784</v>
      </c>
      <c r="X18" s="15">
        <f t="shared" si="16"/>
        <v>8743.199999999999</v>
      </c>
      <c r="Y18">
        <f t="shared" si="16"/>
        <v>8702.4</v>
      </c>
      <c r="Z18">
        <f t="shared" si="16"/>
        <v>8661.6</v>
      </c>
      <c r="AA18">
        <f t="shared" si="16"/>
        <v>8620.800000000001</v>
      </c>
      <c r="AB18">
        <f t="shared" si="16"/>
        <v>8580</v>
      </c>
      <c r="AC18">
        <f t="shared" si="16"/>
        <v>8539.199999999999</v>
      </c>
      <c r="AD18">
        <f t="shared" si="16"/>
        <v>8498.4</v>
      </c>
      <c r="AE18">
        <f t="shared" si="16"/>
        <v>8457.6</v>
      </c>
      <c r="AF18">
        <f t="shared" si="16"/>
        <v>8416.800000000001</v>
      </c>
      <c r="AG18">
        <f t="shared" si="16"/>
        <v>8376</v>
      </c>
      <c r="AH18">
        <f t="shared" si="16"/>
        <v>8335.199999999999</v>
      </c>
      <c r="AI18">
        <f t="shared" si="16"/>
        <v>8294.4</v>
      </c>
      <c r="AJ18">
        <f t="shared" si="16"/>
        <v>8253.6</v>
      </c>
      <c r="AK18">
        <f t="shared" si="16"/>
        <v>8212.8</v>
      </c>
      <c r="AL18">
        <f t="shared" si="16"/>
        <v>8171.999999999999</v>
      </c>
      <c r="AM18">
        <f t="shared" si="16"/>
        <v>8131.2</v>
      </c>
      <c r="AN18">
        <f t="shared" si="16"/>
        <v>8090.4</v>
      </c>
      <c r="AO18">
        <f t="shared" si="16"/>
        <v>8049.6</v>
      </c>
      <c r="AP18">
        <f t="shared" si="16"/>
        <v>8008.799999999999</v>
      </c>
      <c r="AQ18">
        <f t="shared" si="16"/>
        <v>7968</v>
      </c>
      <c r="AR18">
        <f t="shared" si="16"/>
        <v>7927.2</v>
      </c>
      <c r="AS18">
        <f t="shared" si="16"/>
        <v>7886.4</v>
      </c>
      <c r="AT18">
        <f t="shared" si="16"/>
        <v>7845.6</v>
      </c>
      <c r="AU18">
        <f t="shared" si="16"/>
        <v>7804.799999999999</v>
      </c>
      <c r="AV18">
        <f t="shared" si="16"/>
        <v>7764</v>
      </c>
      <c r="AW18">
        <f t="shared" si="16"/>
        <v>7723.2</v>
      </c>
      <c r="AX18">
        <f t="shared" si="16"/>
        <v>7682.400000000001</v>
      </c>
      <c r="AY18">
        <f t="shared" si="16"/>
        <v>7641.6</v>
      </c>
      <c r="AZ18">
        <f t="shared" si="16"/>
        <v>7600.799999999999</v>
      </c>
      <c r="BA18">
        <f t="shared" si="16"/>
        <v>7560</v>
      </c>
    </row>
    <row r="19" spans="23:24" ht="12.75">
      <c r="W19" s="15"/>
      <c r="X19" s="15"/>
    </row>
    <row r="20" spans="3:54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6"/>
      <c r="X20" s="16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3:54" ht="12.7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2"/>
      <c r="X21" s="2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</row>
    <row r="22" spans="23:24" ht="12.75">
      <c r="W22" s="15"/>
      <c r="X22" s="15"/>
    </row>
    <row r="23" spans="23:24" ht="12.75">
      <c r="W23" s="15"/>
      <c r="X23" s="15"/>
    </row>
    <row r="24" spans="23:24" ht="12.75">
      <c r="W24" s="15"/>
      <c r="X24" s="15"/>
    </row>
    <row r="25" spans="23:24" ht="12.75">
      <c r="W25" s="15"/>
      <c r="X25" s="15"/>
    </row>
    <row r="26" spans="23:24" ht="12.75">
      <c r="W26" s="15"/>
      <c r="X26" s="15"/>
    </row>
    <row r="27" spans="23:24" ht="12.75">
      <c r="W27" s="15"/>
      <c r="X27" s="15"/>
    </row>
    <row r="28" spans="23:24" ht="12.75">
      <c r="W28" s="15"/>
      <c r="X28" s="15"/>
    </row>
    <row r="29" spans="23:24" ht="12.75">
      <c r="W29" s="15"/>
      <c r="X29" s="15"/>
    </row>
    <row r="30" spans="23:24" ht="12.75">
      <c r="W30" s="15"/>
      <c r="X30" s="15"/>
    </row>
    <row r="31" spans="23:24" ht="12.75">
      <c r="W31" s="15"/>
      <c r="X31" s="15"/>
    </row>
    <row r="32" spans="23:24" ht="12.75">
      <c r="W32" s="15"/>
      <c r="X32" s="15"/>
    </row>
    <row r="33" spans="23:24" ht="12.75">
      <c r="W33" s="15"/>
      <c r="X33" s="15"/>
    </row>
    <row r="34" spans="23:24" ht="12.75">
      <c r="W34" s="15"/>
      <c r="X34" s="15"/>
    </row>
    <row r="35" spans="23:24" ht="12.75">
      <c r="W35" s="15"/>
      <c r="X35" s="15"/>
    </row>
    <row r="36" spans="23:24" ht="12.75">
      <c r="W36" s="15"/>
      <c r="X36" s="15"/>
    </row>
    <row r="37" spans="23:24" ht="12.75">
      <c r="W37" s="15"/>
      <c r="X37" s="15"/>
    </row>
    <row r="38" spans="23:24" ht="12.75">
      <c r="W38" s="15"/>
      <c r="X38" s="15"/>
    </row>
    <row r="39" spans="23:24" ht="12.75">
      <c r="W39" s="15"/>
      <c r="X39" s="15"/>
    </row>
    <row r="71" spans="2:5" ht="12.75">
      <c r="B71" s="14" t="s">
        <v>287</v>
      </c>
      <c r="C71" s="14" t="s">
        <v>288</v>
      </c>
      <c r="D71" s="14" t="s">
        <v>289</v>
      </c>
      <c r="E71" s="14" t="s">
        <v>290</v>
      </c>
    </row>
    <row r="72" spans="1:5" ht="12.75">
      <c r="A72" t="s">
        <v>291</v>
      </c>
      <c r="B72" s="14"/>
      <c r="C72" s="14"/>
      <c r="D72" s="14"/>
      <c r="E72" s="14"/>
    </row>
    <row r="73" spans="2:5" ht="12.75">
      <c r="B73" s="14">
        <v>5</v>
      </c>
      <c r="C73" s="14">
        <v>12.4</v>
      </c>
      <c r="D73" s="14">
        <f>C73*B73</f>
        <v>62</v>
      </c>
      <c r="E73" s="14">
        <v>5250</v>
      </c>
    </row>
    <row r="74" spans="2:5" ht="12.75">
      <c r="B74" s="14">
        <v>10.2</v>
      </c>
      <c r="C74" s="14">
        <v>12</v>
      </c>
      <c r="D74" s="14">
        <f aca="true" t="shared" si="17" ref="D74:D105">C74*B74</f>
        <v>122.39999999999999</v>
      </c>
      <c r="E74" s="14">
        <v>6780</v>
      </c>
    </row>
    <row r="75" spans="2:5" ht="12.75">
      <c r="B75" s="14">
        <v>15</v>
      </c>
      <c r="C75" s="14">
        <v>11.7</v>
      </c>
      <c r="D75" s="14">
        <f t="shared" si="17"/>
        <v>175.5</v>
      </c>
      <c r="E75" s="14">
        <v>7740</v>
      </c>
    </row>
    <row r="76" spans="2:5" ht="12.75">
      <c r="B76" s="14">
        <v>20</v>
      </c>
      <c r="C76" s="14">
        <v>11.5</v>
      </c>
      <c r="D76" s="14">
        <f t="shared" si="17"/>
        <v>230</v>
      </c>
      <c r="E76" s="14">
        <v>8520</v>
      </c>
    </row>
    <row r="77" spans="2:5" ht="12.75">
      <c r="B77" s="14">
        <v>25</v>
      </c>
      <c r="C77" s="14">
        <v>11.2</v>
      </c>
      <c r="D77" s="14">
        <f t="shared" si="17"/>
        <v>280</v>
      </c>
      <c r="E77" s="14">
        <v>8940</v>
      </c>
    </row>
    <row r="78" spans="2:5" ht="12.75">
      <c r="B78" s="14">
        <v>30</v>
      </c>
      <c r="C78" s="14">
        <v>10.9</v>
      </c>
      <c r="D78" s="14">
        <f t="shared" si="17"/>
        <v>327</v>
      </c>
      <c r="E78" s="14">
        <v>9360</v>
      </c>
    </row>
    <row r="79" spans="2:5" ht="12.75">
      <c r="B79" s="14">
        <v>35</v>
      </c>
      <c r="C79" s="14">
        <v>10.66</v>
      </c>
      <c r="D79" s="14">
        <f t="shared" si="17"/>
        <v>373.1</v>
      </c>
      <c r="E79" s="14">
        <v>9900</v>
      </c>
    </row>
    <row r="80" spans="2:5" ht="12.75">
      <c r="B80" s="14">
        <v>40</v>
      </c>
      <c r="C80" s="14">
        <v>10.3</v>
      </c>
      <c r="D80" s="14">
        <f t="shared" si="17"/>
        <v>412</v>
      </c>
      <c r="E80" s="14">
        <v>10050</v>
      </c>
    </row>
    <row r="81" spans="2:5" ht="12.75">
      <c r="B81" s="14"/>
      <c r="C81" s="14"/>
      <c r="D81" s="14"/>
      <c r="E81" s="14"/>
    </row>
    <row r="82" spans="1:5" ht="12.75">
      <c r="A82" t="s">
        <v>293</v>
      </c>
      <c r="B82" s="14"/>
      <c r="C82" s="14"/>
      <c r="D82" s="14"/>
      <c r="E82" s="14"/>
    </row>
    <row r="83" spans="2:5" ht="12.75">
      <c r="B83" s="14">
        <v>5.1</v>
      </c>
      <c r="C83" s="14">
        <v>12.48</v>
      </c>
      <c r="D83" s="14">
        <f t="shared" si="17"/>
        <v>63.647999999999996</v>
      </c>
      <c r="E83" s="14">
        <v>6420</v>
      </c>
    </row>
    <row r="84" spans="2:5" ht="12.75">
      <c r="B84" s="14">
        <v>10.2</v>
      </c>
      <c r="C84" s="14">
        <v>12.14</v>
      </c>
      <c r="D84" s="14">
        <f t="shared" si="17"/>
        <v>123.828</v>
      </c>
      <c r="E84" s="14">
        <v>8220</v>
      </c>
    </row>
    <row r="85" spans="2:5" ht="12.75">
      <c r="B85" s="14">
        <v>15</v>
      </c>
      <c r="C85" s="14">
        <v>11.8</v>
      </c>
      <c r="D85" s="14">
        <f t="shared" si="17"/>
        <v>177</v>
      </c>
      <c r="E85" s="14">
        <v>9660</v>
      </c>
    </row>
    <row r="86" spans="2:5" ht="12.75">
      <c r="B86" s="14">
        <v>20</v>
      </c>
      <c r="C86" s="14">
        <v>11.6</v>
      </c>
      <c r="D86" s="14">
        <f t="shared" si="17"/>
        <v>232</v>
      </c>
      <c r="E86" s="14">
        <v>10620</v>
      </c>
    </row>
    <row r="87" spans="2:5" ht="12.75">
      <c r="B87" s="14">
        <v>25</v>
      </c>
      <c r="C87" s="14">
        <v>11.3</v>
      </c>
      <c r="D87" s="14">
        <f t="shared" si="17"/>
        <v>282.5</v>
      </c>
      <c r="E87" s="14">
        <v>11340</v>
      </c>
    </row>
    <row r="88" spans="2:5" ht="12.75">
      <c r="B88" s="14">
        <v>30</v>
      </c>
      <c r="C88" s="14">
        <v>11.07</v>
      </c>
      <c r="D88" s="14">
        <f t="shared" si="17"/>
        <v>332.1</v>
      </c>
      <c r="E88" s="14">
        <v>11940</v>
      </c>
    </row>
    <row r="89" spans="2:5" ht="12.75">
      <c r="B89" s="14">
        <v>35</v>
      </c>
      <c r="C89" s="14">
        <v>11.05</v>
      </c>
      <c r="D89" s="14">
        <f t="shared" si="17"/>
        <v>386.75</v>
      </c>
      <c r="E89" s="14">
        <v>12300</v>
      </c>
    </row>
    <row r="90" spans="2:5" ht="12.75">
      <c r="B90" s="14"/>
      <c r="C90" s="14"/>
      <c r="D90" s="14"/>
      <c r="E90" s="14"/>
    </row>
    <row r="91" spans="1:5" ht="12.75">
      <c r="A91" t="s">
        <v>294</v>
      </c>
      <c r="B91" s="14"/>
      <c r="C91" s="14"/>
      <c r="D91" s="14"/>
      <c r="E91" s="14"/>
    </row>
    <row r="92" spans="2:5" ht="12.75">
      <c r="B92" s="14">
        <v>4.9</v>
      </c>
      <c r="C92" s="14">
        <v>12.4</v>
      </c>
      <c r="D92" s="14">
        <f t="shared" si="17"/>
        <v>60.760000000000005</v>
      </c>
      <c r="E92" s="14">
        <v>5460</v>
      </c>
    </row>
    <row r="93" spans="2:5" ht="12.75">
      <c r="B93" s="14">
        <v>10</v>
      </c>
      <c r="C93" s="14">
        <v>12.02</v>
      </c>
      <c r="D93" s="14">
        <f t="shared" si="17"/>
        <v>120.19999999999999</v>
      </c>
      <c r="E93" s="14">
        <v>7080</v>
      </c>
    </row>
    <row r="94" spans="2:5" ht="12.75">
      <c r="B94" s="14">
        <v>15</v>
      </c>
      <c r="C94" s="14">
        <v>11.7</v>
      </c>
      <c r="D94" s="14">
        <f t="shared" si="17"/>
        <v>175.5</v>
      </c>
      <c r="E94" s="14">
        <v>8280</v>
      </c>
    </row>
    <row r="95" spans="2:5" ht="12.75">
      <c r="B95" s="14">
        <v>20</v>
      </c>
      <c r="C95" s="14">
        <v>11.5</v>
      </c>
      <c r="D95" s="14">
        <f t="shared" si="17"/>
        <v>230</v>
      </c>
      <c r="E95" s="14">
        <v>9000</v>
      </c>
    </row>
    <row r="96" spans="2:5" ht="12.75">
      <c r="B96" s="14">
        <v>25</v>
      </c>
      <c r="C96" s="14">
        <v>11.15</v>
      </c>
      <c r="D96" s="14">
        <f t="shared" si="17"/>
        <v>278.75</v>
      </c>
      <c r="E96" s="14">
        <v>9600</v>
      </c>
    </row>
    <row r="97" spans="2:5" ht="12.75">
      <c r="B97" s="14">
        <v>30</v>
      </c>
      <c r="C97" s="14">
        <v>10.9</v>
      </c>
      <c r="D97" s="14">
        <f t="shared" si="17"/>
        <v>327</v>
      </c>
      <c r="E97" s="14">
        <v>10140</v>
      </c>
    </row>
    <row r="98" spans="2:5" ht="12.75">
      <c r="B98" s="14">
        <v>37</v>
      </c>
      <c r="C98" s="14">
        <v>10.5</v>
      </c>
      <c r="D98" s="14">
        <f t="shared" si="17"/>
        <v>388.5</v>
      </c>
      <c r="E98" s="14">
        <v>10900</v>
      </c>
    </row>
    <row r="99" spans="2:7" ht="12.75">
      <c r="B99" s="14"/>
      <c r="C99" s="14"/>
      <c r="D99" s="14"/>
      <c r="E99" s="14"/>
      <c r="F99" s="14"/>
      <c r="G99" s="14"/>
    </row>
    <row r="100" spans="1:9" ht="12.75">
      <c r="A100" t="s">
        <v>292</v>
      </c>
      <c r="B100" s="14" t="s">
        <v>391</v>
      </c>
      <c r="C100" s="14">
        <v>11</v>
      </c>
      <c r="D100" s="14" t="s">
        <v>392</v>
      </c>
      <c r="E100" s="14">
        <v>6.5</v>
      </c>
      <c r="F100" s="14" t="s">
        <v>393</v>
      </c>
      <c r="G100" s="14">
        <v>1.1</v>
      </c>
      <c r="H100" t="s">
        <v>396</v>
      </c>
      <c r="I100">
        <v>0.65</v>
      </c>
    </row>
    <row r="101" spans="2:7" ht="12.75">
      <c r="B101" s="14"/>
      <c r="C101" s="14"/>
      <c r="D101" s="14"/>
      <c r="E101" s="14"/>
      <c r="F101" s="14"/>
      <c r="G101" s="14"/>
    </row>
    <row r="102" spans="2:8" ht="12.75">
      <c r="B102" s="14" t="s">
        <v>394</v>
      </c>
      <c r="C102" s="14" t="s">
        <v>5</v>
      </c>
      <c r="D102" s="14" t="s">
        <v>11</v>
      </c>
      <c r="E102" s="14" t="s">
        <v>290</v>
      </c>
      <c r="F102" s="14" t="s">
        <v>395</v>
      </c>
      <c r="G102" s="14" t="s">
        <v>397</v>
      </c>
      <c r="H102" t="s">
        <v>260</v>
      </c>
    </row>
    <row r="103" spans="2:8" ht="12.75">
      <c r="B103" s="14">
        <v>30.2</v>
      </c>
      <c r="C103" s="14">
        <v>7</v>
      </c>
      <c r="D103" s="14">
        <f t="shared" si="17"/>
        <v>211.4</v>
      </c>
      <c r="E103" s="14">
        <v>7000</v>
      </c>
      <c r="F103" s="183">
        <f>$G$100*POWER($C$100/12,4)*$E$100/12*POWER($E103/1000,3)</f>
        <v>144.29944882490994</v>
      </c>
      <c r="G103" s="182">
        <f>F103*$I$100</f>
        <v>93.79464173619147</v>
      </c>
      <c r="H103">
        <f>F103/D103</f>
        <v>0.6825896349333488</v>
      </c>
    </row>
    <row r="104" spans="2:8" ht="12.75">
      <c r="B104" s="4">
        <v>38.9</v>
      </c>
      <c r="C104">
        <v>8.1</v>
      </c>
      <c r="D104" s="14">
        <f t="shared" si="17"/>
        <v>315.09</v>
      </c>
      <c r="E104">
        <v>8000</v>
      </c>
      <c r="F104" s="183">
        <f>$G$100*POWER($C$100/12,4)*$E$100/12*POWER($E104/1000,3)</f>
        <v>215.39742798353905</v>
      </c>
      <c r="G104" s="182">
        <f>F104*$I$100</f>
        <v>140.00832818930039</v>
      </c>
      <c r="H104">
        <f>F104/D104</f>
        <v>0.6836060426657116</v>
      </c>
    </row>
    <row r="105" spans="2:8" ht="12.75">
      <c r="B105" s="4">
        <v>36</v>
      </c>
      <c r="C105">
        <v>8</v>
      </c>
      <c r="D105" s="14">
        <f t="shared" si="17"/>
        <v>288</v>
      </c>
      <c r="E105">
        <v>7900</v>
      </c>
      <c r="F105" s="183">
        <f>$G$100*POWER($C$100/12,4)*$E$100/12*POWER($E105/1000,3)</f>
        <v>207.4205712804221</v>
      </c>
      <c r="G105" s="182">
        <f>F105*$I$100</f>
        <v>134.82337133227438</v>
      </c>
      <c r="H105">
        <f>F105/D105</f>
        <v>0.7202103169459101</v>
      </c>
    </row>
  </sheetData>
  <printOptions/>
  <pageMargins left="0.75" right="0.75" top="1" bottom="1" header="0.4921259845" footer="0.4921259845"/>
  <pageSetup fitToHeight="1" fitToWidth="1" horizontalDpi="300" verticalDpi="300" orientation="landscape" paperSize="9" scale="33" r:id="rId2"/>
  <headerFooter alignWithMargins="0">
    <oddHeader>&amp;C&amp;"Arial,Gras"&amp;12Calcul du rendement, de la vitesse et des puissances d'entrée et de sortie d'un moteur.</oddHeader>
    <oddFooter>&amp;L&amp;F&amp;C&amp;P/&amp;N&amp;R&amp;D  &amp;T</oddFooter>
  </headerFooter>
  <rowBreaks count="1" manualBreakCount="1">
    <brk id="38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9"/>
  <sheetViews>
    <sheetView zoomScale="75" zoomScaleNormal="75" workbookViewId="0" topLeftCell="A72">
      <selection activeCell="F4" sqref="F4"/>
    </sheetView>
  </sheetViews>
  <sheetFormatPr defaultColWidth="11.421875" defaultRowHeight="12.75"/>
  <cols>
    <col min="1" max="1" width="21.7109375" style="0" customWidth="1"/>
    <col min="2" max="2" width="12.8515625" style="4" customWidth="1"/>
    <col min="3" max="3" width="11.7109375" style="0" customWidth="1"/>
    <col min="4" max="4" width="5.7109375" style="0" customWidth="1"/>
    <col min="5" max="5" width="6.140625" style="0" customWidth="1"/>
    <col min="6" max="8" width="6.00390625" style="0" bestFit="1" customWidth="1"/>
    <col min="9" max="9" width="6.00390625" style="0" customWidth="1"/>
    <col min="10" max="15" width="6.140625" style="0" customWidth="1"/>
    <col min="16" max="23" width="6.00390625" style="0" bestFit="1" customWidth="1"/>
    <col min="24" max="54" width="6.00390625" style="0" customWidth="1"/>
  </cols>
  <sheetData>
    <row r="1" spans="1:8" ht="12.75">
      <c r="A1" t="s">
        <v>16</v>
      </c>
      <c r="B1" t="s">
        <v>280</v>
      </c>
      <c r="C1" s="14">
        <v>10</v>
      </c>
      <c r="D1" s="14">
        <v>920</v>
      </c>
      <c r="E1" s="14">
        <v>1.2</v>
      </c>
      <c r="F1" s="14">
        <v>62</v>
      </c>
      <c r="G1" s="14">
        <v>165</v>
      </c>
      <c r="H1" s="15"/>
    </row>
    <row r="2" ht="12.75">
      <c r="A2" t="s">
        <v>12</v>
      </c>
    </row>
    <row r="3" spans="1:53" ht="12.75">
      <c r="A3" t="s">
        <v>0</v>
      </c>
      <c r="B3" s="4" t="s">
        <v>7</v>
      </c>
      <c r="C3" s="5">
        <v>920</v>
      </c>
      <c r="D3" s="23">
        <f aca="true" t="shared" si="0" ref="D3:AI3">C3</f>
        <v>920</v>
      </c>
      <c r="E3" s="23">
        <f t="shared" si="0"/>
        <v>920</v>
      </c>
      <c r="F3" s="23">
        <f t="shared" si="0"/>
        <v>920</v>
      </c>
      <c r="G3" s="23">
        <f t="shared" si="0"/>
        <v>920</v>
      </c>
      <c r="H3" s="23">
        <f t="shared" si="0"/>
        <v>920</v>
      </c>
      <c r="I3" s="23">
        <f t="shared" si="0"/>
        <v>920</v>
      </c>
      <c r="J3" s="23">
        <f t="shared" si="0"/>
        <v>920</v>
      </c>
      <c r="K3" s="23">
        <f t="shared" si="0"/>
        <v>920</v>
      </c>
      <c r="L3" s="23">
        <f t="shared" si="0"/>
        <v>920</v>
      </c>
      <c r="M3" s="23">
        <f t="shared" si="0"/>
        <v>920</v>
      </c>
      <c r="N3" s="23">
        <f t="shared" si="0"/>
        <v>920</v>
      </c>
      <c r="O3" s="23">
        <f t="shared" si="0"/>
        <v>920</v>
      </c>
      <c r="P3" s="23">
        <f t="shared" si="0"/>
        <v>920</v>
      </c>
      <c r="Q3" s="23">
        <f t="shared" si="0"/>
        <v>920</v>
      </c>
      <c r="R3" s="23">
        <f t="shared" si="0"/>
        <v>920</v>
      </c>
      <c r="S3" s="23">
        <f t="shared" si="0"/>
        <v>920</v>
      </c>
      <c r="T3" s="23">
        <f t="shared" si="0"/>
        <v>920</v>
      </c>
      <c r="U3" s="23">
        <f t="shared" si="0"/>
        <v>920</v>
      </c>
      <c r="V3" s="23">
        <f t="shared" si="0"/>
        <v>920</v>
      </c>
      <c r="W3" s="23">
        <f t="shared" si="0"/>
        <v>920</v>
      </c>
      <c r="X3" s="23">
        <f t="shared" si="0"/>
        <v>920</v>
      </c>
      <c r="Y3" s="23">
        <f t="shared" si="0"/>
        <v>920</v>
      </c>
      <c r="Z3" s="23">
        <f t="shared" si="0"/>
        <v>920</v>
      </c>
      <c r="AA3" s="23">
        <f t="shared" si="0"/>
        <v>920</v>
      </c>
      <c r="AB3" s="23">
        <f t="shared" si="0"/>
        <v>920</v>
      </c>
      <c r="AC3" s="23">
        <f t="shared" si="0"/>
        <v>920</v>
      </c>
      <c r="AD3" s="23">
        <f t="shared" si="0"/>
        <v>920</v>
      </c>
      <c r="AE3" s="23">
        <f t="shared" si="0"/>
        <v>920</v>
      </c>
      <c r="AF3" s="23">
        <f t="shared" si="0"/>
        <v>920</v>
      </c>
      <c r="AG3" s="23">
        <f t="shared" si="0"/>
        <v>920</v>
      </c>
      <c r="AH3" s="23">
        <f t="shared" si="0"/>
        <v>920</v>
      </c>
      <c r="AI3" s="23">
        <f t="shared" si="0"/>
        <v>920</v>
      </c>
      <c r="AJ3" s="23">
        <f aca="true" t="shared" si="1" ref="AJ3:BA3">AI3</f>
        <v>920</v>
      </c>
      <c r="AK3" s="23">
        <f t="shared" si="1"/>
        <v>920</v>
      </c>
      <c r="AL3" s="23">
        <f t="shared" si="1"/>
        <v>920</v>
      </c>
      <c r="AM3" s="23">
        <f t="shared" si="1"/>
        <v>920</v>
      </c>
      <c r="AN3" s="23">
        <f t="shared" si="1"/>
        <v>920</v>
      </c>
      <c r="AO3" s="23">
        <f t="shared" si="1"/>
        <v>920</v>
      </c>
      <c r="AP3" s="23">
        <f t="shared" si="1"/>
        <v>920</v>
      </c>
      <c r="AQ3" s="23">
        <f t="shared" si="1"/>
        <v>920</v>
      </c>
      <c r="AR3" s="23">
        <f t="shared" si="1"/>
        <v>920</v>
      </c>
      <c r="AS3" s="23">
        <f t="shared" si="1"/>
        <v>920</v>
      </c>
      <c r="AT3" s="23">
        <f t="shared" si="1"/>
        <v>920</v>
      </c>
      <c r="AU3" s="23">
        <f t="shared" si="1"/>
        <v>920</v>
      </c>
      <c r="AV3" s="23">
        <f t="shared" si="1"/>
        <v>920</v>
      </c>
      <c r="AW3" s="23">
        <f t="shared" si="1"/>
        <v>920</v>
      </c>
      <c r="AX3" s="23">
        <f t="shared" si="1"/>
        <v>920</v>
      </c>
      <c r="AY3" s="23">
        <f t="shared" si="1"/>
        <v>920</v>
      </c>
      <c r="AZ3" s="23">
        <f t="shared" si="1"/>
        <v>920</v>
      </c>
      <c r="BA3" s="23">
        <f t="shared" si="1"/>
        <v>920</v>
      </c>
    </row>
    <row r="4" spans="1:53" ht="12.75">
      <c r="A4" t="s">
        <v>1</v>
      </c>
      <c r="B4" s="4" t="s">
        <v>6</v>
      </c>
      <c r="C4" s="7">
        <v>0.062</v>
      </c>
      <c r="D4" s="23">
        <f aca="true" t="shared" si="2" ref="D4:AI4">C4</f>
        <v>0.062</v>
      </c>
      <c r="E4" s="23">
        <f t="shared" si="2"/>
        <v>0.062</v>
      </c>
      <c r="F4" s="23">
        <f t="shared" si="2"/>
        <v>0.062</v>
      </c>
      <c r="G4" s="23">
        <f t="shared" si="2"/>
        <v>0.062</v>
      </c>
      <c r="H4" s="23">
        <f t="shared" si="2"/>
        <v>0.062</v>
      </c>
      <c r="I4" s="23">
        <f t="shared" si="2"/>
        <v>0.062</v>
      </c>
      <c r="J4" s="23">
        <f t="shared" si="2"/>
        <v>0.062</v>
      </c>
      <c r="K4" s="23">
        <f t="shared" si="2"/>
        <v>0.062</v>
      </c>
      <c r="L4" s="23">
        <f t="shared" si="2"/>
        <v>0.062</v>
      </c>
      <c r="M4" s="23">
        <f t="shared" si="2"/>
        <v>0.062</v>
      </c>
      <c r="N4" s="23">
        <f t="shared" si="2"/>
        <v>0.062</v>
      </c>
      <c r="O4" s="23">
        <f t="shared" si="2"/>
        <v>0.062</v>
      </c>
      <c r="P4" s="23">
        <f t="shared" si="2"/>
        <v>0.062</v>
      </c>
      <c r="Q4" s="23">
        <f t="shared" si="2"/>
        <v>0.062</v>
      </c>
      <c r="R4" s="23">
        <f t="shared" si="2"/>
        <v>0.062</v>
      </c>
      <c r="S4" s="23">
        <f t="shared" si="2"/>
        <v>0.062</v>
      </c>
      <c r="T4" s="23">
        <f t="shared" si="2"/>
        <v>0.062</v>
      </c>
      <c r="U4" s="23">
        <f t="shared" si="2"/>
        <v>0.062</v>
      </c>
      <c r="V4" s="23">
        <f t="shared" si="2"/>
        <v>0.062</v>
      </c>
      <c r="W4" s="23">
        <f t="shared" si="2"/>
        <v>0.062</v>
      </c>
      <c r="X4" s="23">
        <f t="shared" si="2"/>
        <v>0.062</v>
      </c>
      <c r="Y4" s="23">
        <f t="shared" si="2"/>
        <v>0.062</v>
      </c>
      <c r="Z4" s="23">
        <f t="shared" si="2"/>
        <v>0.062</v>
      </c>
      <c r="AA4" s="23">
        <f t="shared" si="2"/>
        <v>0.062</v>
      </c>
      <c r="AB4" s="23">
        <f t="shared" si="2"/>
        <v>0.062</v>
      </c>
      <c r="AC4" s="23">
        <f t="shared" si="2"/>
        <v>0.062</v>
      </c>
      <c r="AD4" s="23">
        <f t="shared" si="2"/>
        <v>0.062</v>
      </c>
      <c r="AE4" s="23">
        <f t="shared" si="2"/>
        <v>0.062</v>
      </c>
      <c r="AF4" s="23">
        <f t="shared" si="2"/>
        <v>0.062</v>
      </c>
      <c r="AG4" s="23">
        <f t="shared" si="2"/>
        <v>0.062</v>
      </c>
      <c r="AH4" s="23">
        <f t="shared" si="2"/>
        <v>0.062</v>
      </c>
      <c r="AI4" s="23">
        <f t="shared" si="2"/>
        <v>0.062</v>
      </c>
      <c r="AJ4" s="23">
        <f aca="true" t="shared" si="3" ref="AJ4:BA4">AI4</f>
        <v>0.062</v>
      </c>
      <c r="AK4" s="23">
        <f t="shared" si="3"/>
        <v>0.062</v>
      </c>
      <c r="AL4" s="23">
        <f t="shared" si="3"/>
        <v>0.062</v>
      </c>
      <c r="AM4" s="23">
        <f t="shared" si="3"/>
        <v>0.062</v>
      </c>
      <c r="AN4" s="23">
        <f t="shared" si="3"/>
        <v>0.062</v>
      </c>
      <c r="AO4" s="23">
        <f t="shared" si="3"/>
        <v>0.062</v>
      </c>
      <c r="AP4" s="23">
        <f t="shared" si="3"/>
        <v>0.062</v>
      </c>
      <c r="AQ4" s="23">
        <f t="shared" si="3"/>
        <v>0.062</v>
      </c>
      <c r="AR4" s="23">
        <f t="shared" si="3"/>
        <v>0.062</v>
      </c>
      <c r="AS4" s="23">
        <f t="shared" si="3"/>
        <v>0.062</v>
      </c>
      <c r="AT4" s="23">
        <f t="shared" si="3"/>
        <v>0.062</v>
      </c>
      <c r="AU4" s="23">
        <f t="shared" si="3"/>
        <v>0.062</v>
      </c>
      <c r="AV4" s="23">
        <f t="shared" si="3"/>
        <v>0.062</v>
      </c>
      <c r="AW4" s="23">
        <f t="shared" si="3"/>
        <v>0.062</v>
      </c>
      <c r="AX4" s="23">
        <f t="shared" si="3"/>
        <v>0.062</v>
      </c>
      <c r="AY4" s="23">
        <f t="shared" si="3"/>
        <v>0.062</v>
      </c>
      <c r="AZ4" s="23">
        <f t="shared" si="3"/>
        <v>0.062</v>
      </c>
      <c r="BA4" s="23">
        <f t="shared" si="3"/>
        <v>0.062</v>
      </c>
    </row>
    <row r="5" spans="1:53" ht="12.75">
      <c r="A5" t="s">
        <v>2</v>
      </c>
      <c r="B5" s="4" t="s">
        <v>4</v>
      </c>
      <c r="C5" s="8">
        <v>1.5</v>
      </c>
      <c r="D5" s="23">
        <f aca="true" t="shared" si="4" ref="D5:AI5">C5</f>
        <v>1.5</v>
      </c>
      <c r="E5" s="23">
        <f t="shared" si="4"/>
        <v>1.5</v>
      </c>
      <c r="F5" s="23">
        <f t="shared" si="4"/>
        <v>1.5</v>
      </c>
      <c r="G5" s="23">
        <f t="shared" si="4"/>
        <v>1.5</v>
      </c>
      <c r="H5" s="23">
        <f t="shared" si="4"/>
        <v>1.5</v>
      </c>
      <c r="I5" s="23">
        <f t="shared" si="4"/>
        <v>1.5</v>
      </c>
      <c r="J5" s="23">
        <f t="shared" si="4"/>
        <v>1.5</v>
      </c>
      <c r="K5" s="23">
        <f t="shared" si="4"/>
        <v>1.5</v>
      </c>
      <c r="L5" s="23">
        <f t="shared" si="4"/>
        <v>1.5</v>
      </c>
      <c r="M5" s="23">
        <f t="shared" si="4"/>
        <v>1.5</v>
      </c>
      <c r="N5" s="23">
        <f t="shared" si="4"/>
        <v>1.5</v>
      </c>
      <c r="O5" s="23">
        <f t="shared" si="4"/>
        <v>1.5</v>
      </c>
      <c r="P5" s="23">
        <f t="shared" si="4"/>
        <v>1.5</v>
      </c>
      <c r="Q5" s="23">
        <f t="shared" si="4"/>
        <v>1.5</v>
      </c>
      <c r="R5" s="23">
        <f t="shared" si="4"/>
        <v>1.5</v>
      </c>
      <c r="S5" s="23">
        <f t="shared" si="4"/>
        <v>1.5</v>
      </c>
      <c r="T5" s="23">
        <f t="shared" si="4"/>
        <v>1.5</v>
      </c>
      <c r="U5" s="23">
        <f t="shared" si="4"/>
        <v>1.5</v>
      </c>
      <c r="V5" s="23">
        <f t="shared" si="4"/>
        <v>1.5</v>
      </c>
      <c r="W5" s="23">
        <f t="shared" si="4"/>
        <v>1.5</v>
      </c>
      <c r="X5" s="23">
        <f t="shared" si="4"/>
        <v>1.5</v>
      </c>
      <c r="Y5" s="23">
        <f t="shared" si="4"/>
        <v>1.5</v>
      </c>
      <c r="Z5" s="23">
        <f t="shared" si="4"/>
        <v>1.5</v>
      </c>
      <c r="AA5" s="23">
        <f t="shared" si="4"/>
        <v>1.5</v>
      </c>
      <c r="AB5" s="23">
        <f t="shared" si="4"/>
        <v>1.5</v>
      </c>
      <c r="AC5" s="23">
        <f t="shared" si="4"/>
        <v>1.5</v>
      </c>
      <c r="AD5" s="23">
        <f t="shared" si="4"/>
        <v>1.5</v>
      </c>
      <c r="AE5" s="23">
        <f t="shared" si="4"/>
        <v>1.5</v>
      </c>
      <c r="AF5" s="23">
        <f t="shared" si="4"/>
        <v>1.5</v>
      </c>
      <c r="AG5" s="23">
        <f t="shared" si="4"/>
        <v>1.5</v>
      </c>
      <c r="AH5" s="23">
        <f t="shared" si="4"/>
        <v>1.5</v>
      </c>
      <c r="AI5" s="23">
        <f t="shared" si="4"/>
        <v>1.5</v>
      </c>
      <c r="AJ5" s="23">
        <f aca="true" t="shared" si="5" ref="AJ5:BA5">AI5</f>
        <v>1.5</v>
      </c>
      <c r="AK5" s="23">
        <f t="shared" si="5"/>
        <v>1.5</v>
      </c>
      <c r="AL5" s="23">
        <f t="shared" si="5"/>
        <v>1.5</v>
      </c>
      <c r="AM5" s="23">
        <f t="shared" si="5"/>
        <v>1.5</v>
      </c>
      <c r="AN5" s="23">
        <f t="shared" si="5"/>
        <v>1.5</v>
      </c>
      <c r="AO5" s="23">
        <f t="shared" si="5"/>
        <v>1.5</v>
      </c>
      <c r="AP5" s="23">
        <f t="shared" si="5"/>
        <v>1.5</v>
      </c>
      <c r="AQ5" s="23">
        <f t="shared" si="5"/>
        <v>1.5</v>
      </c>
      <c r="AR5" s="23">
        <f t="shared" si="5"/>
        <v>1.5</v>
      </c>
      <c r="AS5" s="23">
        <f t="shared" si="5"/>
        <v>1.5</v>
      </c>
      <c r="AT5" s="23">
        <f t="shared" si="5"/>
        <v>1.5</v>
      </c>
      <c r="AU5" s="23">
        <f t="shared" si="5"/>
        <v>1.5</v>
      </c>
      <c r="AV5" s="23">
        <f t="shared" si="5"/>
        <v>1.5</v>
      </c>
      <c r="AW5" s="23">
        <f t="shared" si="5"/>
        <v>1.5</v>
      </c>
      <c r="AX5" s="23">
        <f t="shared" si="5"/>
        <v>1.5</v>
      </c>
      <c r="AY5" s="23">
        <f t="shared" si="5"/>
        <v>1.5</v>
      </c>
      <c r="AZ5" s="23">
        <f t="shared" si="5"/>
        <v>1.5</v>
      </c>
      <c r="BA5" s="23">
        <f t="shared" si="5"/>
        <v>1.5</v>
      </c>
    </row>
    <row r="6" spans="3:53" ht="12.75">
      <c r="C6" s="6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</row>
    <row r="7" spans="1:53" s="24" customFormat="1" ht="12.75">
      <c r="A7" s="24" t="s">
        <v>13</v>
      </c>
      <c r="B7" s="25" t="s">
        <v>4</v>
      </c>
      <c r="C7" s="26">
        <v>0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>
        <v>26</v>
      </c>
      <c r="AD7" s="26">
        <v>27</v>
      </c>
      <c r="AE7" s="26">
        <v>28</v>
      </c>
      <c r="AF7" s="26">
        <v>29</v>
      </c>
      <c r="AG7" s="26">
        <v>30</v>
      </c>
      <c r="AH7" s="26">
        <v>31</v>
      </c>
      <c r="AI7" s="26">
        <v>32</v>
      </c>
      <c r="AJ7" s="26">
        <v>33</v>
      </c>
      <c r="AK7" s="26">
        <v>34</v>
      </c>
      <c r="AL7" s="26">
        <v>35</v>
      </c>
      <c r="AM7" s="26">
        <v>36</v>
      </c>
      <c r="AN7" s="26">
        <v>37</v>
      </c>
      <c r="AO7" s="26">
        <v>38</v>
      </c>
      <c r="AP7" s="26">
        <v>39</v>
      </c>
      <c r="AQ7" s="26">
        <v>40</v>
      </c>
      <c r="AR7" s="26">
        <v>41</v>
      </c>
      <c r="AS7" s="26">
        <v>42</v>
      </c>
      <c r="AT7" s="26">
        <v>43</v>
      </c>
      <c r="AU7" s="26">
        <v>44</v>
      </c>
      <c r="AV7" s="26">
        <v>45</v>
      </c>
      <c r="AW7" s="26">
        <v>46</v>
      </c>
      <c r="AX7" s="26">
        <v>47</v>
      </c>
      <c r="AY7" s="26">
        <v>48</v>
      </c>
      <c r="AZ7" s="26">
        <v>49</v>
      </c>
      <c r="BA7" s="26">
        <v>50</v>
      </c>
    </row>
    <row r="8" spans="1:53" ht="12.75">
      <c r="A8" t="s">
        <v>3</v>
      </c>
      <c r="B8" s="4" t="s">
        <v>5</v>
      </c>
      <c r="C8" s="9">
        <v>10</v>
      </c>
      <c r="D8" s="23">
        <f aca="true" t="shared" si="6" ref="D8:AI8">C8</f>
        <v>10</v>
      </c>
      <c r="E8" s="23">
        <f t="shared" si="6"/>
        <v>10</v>
      </c>
      <c r="F8" s="23">
        <f t="shared" si="6"/>
        <v>10</v>
      </c>
      <c r="G8" s="23">
        <f t="shared" si="6"/>
        <v>10</v>
      </c>
      <c r="H8" s="23">
        <f t="shared" si="6"/>
        <v>10</v>
      </c>
      <c r="I8" s="23">
        <f t="shared" si="6"/>
        <v>10</v>
      </c>
      <c r="J8" s="23">
        <f t="shared" si="6"/>
        <v>10</v>
      </c>
      <c r="K8" s="23">
        <f t="shared" si="6"/>
        <v>10</v>
      </c>
      <c r="L8" s="23">
        <f t="shared" si="6"/>
        <v>10</v>
      </c>
      <c r="M8" s="23">
        <f t="shared" si="6"/>
        <v>10</v>
      </c>
      <c r="N8" s="23">
        <f t="shared" si="6"/>
        <v>10</v>
      </c>
      <c r="O8" s="23">
        <f t="shared" si="6"/>
        <v>10</v>
      </c>
      <c r="P8" s="23">
        <f t="shared" si="6"/>
        <v>10</v>
      </c>
      <c r="Q8" s="23">
        <f t="shared" si="6"/>
        <v>10</v>
      </c>
      <c r="R8" s="23">
        <f t="shared" si="6"/>
        <v>10</v>
      </c>
      <c r="S8" s="23">
        <f t="shared" si="6"/>
        <v>10</v>
      </c>
      <c r="T8" s="23">
        <f t="shared" si="6"/>
        <v>10</v>
      </c>
      <c r="U8" s="23">
        <f t="shared" si="6"/>
        <v>10</v>
      </c>
      <c r="V8" s="23">
        <f t="shared" si="6"/>
        <v>10</v>
      </c>
      <c r="W8" s="23">
        <f t="shared" si="6"/>
        <v>10</v>
      </c>
      <c r="X8" s="23">
        <f t="shared" si="6"/>
        <v>10</v>
      </c>
      <c r="Y8" s="23">
        <f t="shared" si="6"/>
        <v>10</v>
      </c>
      <c r="Z8" s="23">
        <f t="shared" si="6"/>
        <v>10</v>
      </c>
      <c r="AA8" s="23">
        <f t="shared" si="6"/>
        <v>10</v>
      </c>
      <c r="AB8" s="23">
        <f t="shared" si="6"/>
        <v>10</v>
      </c>
      <c r="AC8" s="23">
        <f t="shared" si="6"/>
        <v>10</v>
      </c>
      <c r="AD8" s="23">
        <f t="shared" si="6"/>
        <v>10</v>
      </c>
      <c r="AE8" s="23">
        <f t="shared" si="6"/>
        <v>10</v>
      </c>
      <c r="AF8" s="23">
        <f t="shared" si="6"/>
        <v>10</v>
      </c>
      <c r="AG8" s="23">
        <f t="shared" si="6"/>
        <v>10</v>
      </c>
      <c r="AH8" s="23">
        <f t="shared" si="6"/>
        <v>10</v>
      </c>
      <c r="AI8" s="23">
        <f t="shared" si="6"/>
        <v>10</v>
      </c>
      <c r="AJ8" s="23">
        <f aca="true" t="shared" si="7" ref="AJ8:BA8">AI8</f>
        <v>10</v>
      </c>
      <c r="AK8" s="23">
        <f t="shared" si="7"/>
        <v>10</v>
      </c>
      <c r="AL8" s="23">
        <f t="shared" si="7"/>
        <v>10</v>
      </c>
      <c r="AM8" s="23">
        <f t="shared" si="7"/>
        <v>10</v>
      </c>
      <c r="AN8" s="23">
        <f t="shared" si="7"/>
        <v>10</v>
      </c>
      <c r="AO8" s="23">
        <f t="shared" si="7"/>
        <v>10</v>
      </c>
      <c r="AP8" s="23">
        <f t="shared" si="7"/>
        <v>10</v>
      </c>
      <c r="AQ8" s="23">
        <f t="shared" si="7"/>
        <v>10</v>
      </c>
      <c r="AR8" s="23">
        <f t="shared" si="7"/>
        <v>10</v>
      </c>
      <c r="AS8" s="23">
        <f t="shared" si="7"/>
        <v>10</v>
      </c>
      <c r="AT8" s="23">
        <f t="shared" si="7"/>
        <v>10</v>
      </c>
      <c r="AU8" s="23">
        <f t="shared" si="7"/>
        <v>10</v>
      </c>
      <c r="AV8" s="23">
        <f t="shared" si="7"/>
        <v>10</v>
      </c>
      <c r="AW8" s="23">
        <f t="shared" si="7"/>
        <v>10</v>
      </c>
      <c r="AX8" s="23">
        <f t="shared" si="7"/>
        <v>10</v>
      </c>
      <c r="AY8" s="23">
        <f t="shared" si="7"/>
        <v>10</v>
      </c>
      <c r="AZ8" s="23">
        <f t="shared" si="7"/>
        <v>10</v>
      </c>
      <c r="BA8" s="23">
        <f t="shared" si="7"/>
        <v>10</v>
      </c>
    </row>
    <row r="9" spans="3:53" ht="12.75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4" ht="12.75">
      <c r="A10" t="s">
        <v>14</v>
      </c>
      <c r="B10" s="4" t="s">
        <v>4</v>
      </c>
      <c r="C10" s="10">
        <f>C8/C4</f>
        <v>161.29032258064515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2"/>
    </row>
    <row r="11" spans="1:54" ht="12.75">
      <c r="A11" t="s">
        <v>15</v>
      </c>
      <c r="B11" s="4" t="s">
        <v>4</v>
      </c>
      <c r="C11" s="11">
        <f>SQRT(C5*C10)</f>
        <v>15.55427542095638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3"/>
    </row>
    <row r="12" spans="1:54" ht="12.75">
      <c r="A12" t="s">
        <v>8</v>
      </c>
      <c r="B12" s="4" t="s">
        <v>9</v>
      </c>
      <c r="C12" s="11">
        <f>((C11-C5)/C11)*((C11-C5)/C11)*100</f>
        <v>81.6426984780141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3"/>
    </row>
    <row r="13" spans="1:54" ht="12.75">
      <c r="A13" t="s">
        <v>17</v>
      </c>
      <c r="B13" s="4" t="s">
        <v>10</v>
      </c>
      <c r="C13" s="12">
        <f>C3*(C8-(C7*C4))</f>
        <v>9200</v>
      </c>
      <c r="D13" s="12">
        <f aca="true" t="shared" si="8" ref="D13:AI13">((D3*(D8-(D7*D4)))+ABS(D3*(D8-(D7*D4))))/2</f>
        <v>9142.960000000001</v>
      </c>
      <c r="E13" s="12">
        <f t="shared" si="8"/>
        <v>9085.92</v>
      </c>
      <c r="F13" s="12">
        <f t="shared" si="8"/>
        <v>9028.88</v>
      </c>
      <c r="G13" s="12">
        <f t="shared" si="8"/>
        <v>8971.84</v>
      </c>
      <c r="H13" s="12">
        <f t="shared" si="8"/>
        <v>8914.8</v>
      </c>
      <c r="I13" s="12">
        <f t="shared" si="8"/>
        <v>8857.76</v>
      </c>
      <c r="J13" s="12">
        <f t="shared" si="8"/>
        <v>8800.720000000001</v>
      </c>
      <c r="K13" s="12">
        <f t="shared" si="8"/>
        <v>8743.68</v>
      </c>
      <c r="L13" s="12">
        <f t="shared" si="8"/>
        <v>8686.64</v>
      </c>
      <c r="M13" s="12">
        <f t="shared" si="8"/>
        <v>8629.6</v>
      </c>
      <c r="N13" s="12">
        <f t="shared" si="8"/>
        <v>8572.56</v>
      </c>
      <c r="O13" s="12">
        <f t="shared" si="8"/>
        <v>8515.52</v>
      </c>
      <c r="P13" s="12">
        <f t="shared" si="8"/>
        <v>8458.48</v>
      </c>
      <c r="Q13" s="12">
        <f t="shared" si="8"/>
        <v>8401.44</v>
      </c>
      <c r="R13" s="12">
        <f t="shared" si="8"/>
        <v>8344.4</v>
      </c>
      <c r="S13" s="12">
        <f t="shared" si="8"/>
        <v>8287.359999999999</v>
      </c>
      <c r="T13" s="12">
        <f t="shared" si="8"/>
        <v>8230.32</v>
      </c>
      <c r="U13" s="12">
        <f t="shared" si="8"/>
        <v>8173.280000000001</v>
      </c>
      <c r="V13" s="12">
        <f t="shared" si="8"/>
        <v>8116.239999999999</v>
      </c>
      <c r="W13" s="12">
        <f t="shared" si="8"/>
        <v>8059.2</v>
      </c>
      <c r="X13" s="12">
        <f t="shared" si="8"/>
        <v>8002.160000000001</v>
      </c>
      <c r="Y13" s="12">
        <f t="shared" si="8"/>
        <v>7945.119999999999</v>
      </c>
      <c r="Z13" s="12">
        <f t="shared" si="8"/>
        <v>7888.08</v>
      </c>
      <c r="AA13" s="12">
        <f t="shared" si="8"/>
        <v>7831.040000000001</v>
      </c>
      <c r="AB13" s="12">
        <f t="shared" si="8"/>
        <v>7773.999999999999</v>
      </c>
      <c r="AC13" s="12">
        <f t="shared" si="8"/>
        <v>7716.96</v>
      </c>
      <c r="AD13" s="12">
        <f t="shared" si="8"/>
        <v>7659.92</v>
      </c>
      <c r="AE13" s="12">
        <f t="shared" si="8"/>
        <v>7602.879999999999</v>
      </c>
      <c r="AF13" s="12">
        <f t="shared" si="8"/>
        <v>7545.84</v>
      </c>
      <c r="AG13" s="12">
        <f t="shared" si="8"/>
        <v>7488.8</v>
      </c>
      <c r="AH13" s="12">
        <f t="shared" si="8"/>
        <v>7431.759999999999</v>
      </c>
      <c r="AI13" s="12">
        <f t="shared" si="8"/>
        <v>7374.72</v>
      </c>
      <c r="AJ13" s="12">
        <f aca="true" t="shared" si="9" ref="AJ13:BA13">((AJ3*(AJ8-(AJ7*AJ4)))+ABS(AJ3*(AJ8-(AJ7*AJ4))))/2</f>
        <v>7317.68</v>
      </c>
      <c r="AK13" s="12">
        <f t="shared" si="9"/>
        <v>7260.639999999999</v>
      </c>
      <c r="AL13" s="12">
        <f t="shared" si="9"/>
        <v>7203.6</v>
      </c>
      <c r="AM13" s="12">
        <f t="shared" si="9"/>
        <v>7146.5599999999995</v>
      </c>
      <c r="AN13" s="12">
        <f t="shared" si="9"/>
        <v>7089.5199999999995</v>
      </c>
      <c r="AO13" s="12">
        <f t="shared" si="9"/>
        <v>7032.4800000000005</v>
      </c>
      <c r="AP13" s="12">
        <f t="shared" si="9"/>
        <v>6975.44</v>
      </c>
      <c r="AQ13" s="12">
        <f t="shared" si="9"/>
        <v>6918.4</v>
      </c>
      <c r="AR13" s="12">
        <f t="shared" si="9"/>
        <v>6861.360000000001</v>
      </c>
      <c r="AS13" s="12">
        <f t="shared" si="9"/>
        <v>6804.32</v>
      </c>
      <c r="AT13" s="12">
        <f t="shared" si="9"/>
        <v>6747.28</v>
      </c>
      <c r="AU13" s="12">
        <f t="shared" si="9"/>
        <v>6690.24</v>
      </c>
      <c r="AV13" s="12">
        <f t="shared" si="9"/>
        <v>6633.2</v>
      </c>
      <c r="AW13" s="12">
        <f t="shared" si="9"/>
        <v>6576.16</v>
      </c>
      <c r="AX13" s="12">
        <f t="shared" si="9"/>
        <v>6519.12</v>
      </c>
      <c r="AY13" s="12">
        <f t="shared" si="9"/>
        <v>6462.08</v>
      </c>
      <c r="AZ13" s="12">
        <f t="shared" si="9"/>
        <v>6405.04</v>
      </c>
      <c r="BA13" s="12">
        <f t="shared" si="9"/>
        <v>6348</v>
      </c>
      <c r="BB13" s="1"/>
    </row>
    <row r="14" spans="1:54" ht="12.75">
      <c r="A14" t="s">
        <v>18</v>
      </c>
      <c r="B14" s="4" t="s">
        <v>9</v>
      </c>
      <c r="C14" s="11"/>
      <c r="D14" s="11">
        <f aca="true" t="shared" si="10" ref="D14:BA14">(((D7-D5)*(D8-(D7*D4))/(D8*D7)*100)+ABS((D7-D5)*(D8-(D7*D4))/(D8*D7)*100))/2</f>
        <v>0</v>
      </c>
      <c r="E14" s="11">
        <f t="shared" si="10"/>
        <v>24.689999999999998</v>
      </c>
      <c r="F14" s="11">
        <f t="shared" si="10"/>
        <v>49.07</v>
      </c>
      <c r="G14" s="11">
        <f t="shared" si="10"/>
        <v>60.95</v>
      </c>
      <c r="H14" s="11">
        <f t="shared" si="10"/>
        <v>67.83</v>
      </c>
      <c r="I14" s="11">
        <f t="shared" si="10"/>
        <v>72.21</v>
      </c>
      <c r="J14" s="11">
        <f t="shared" si="10"/>
        <v>75.16142857142857</v>
      </c>
      <c r="K14" s="11">
        <f t="shared" si="10"/>
        <v>77.22</v>
      </c>
      <c r="L14" s="11">
        <f t="shared" si="10"/>
        <v>78.68333333333332</v>
      </c>
      <c r="M14" s="11">
        <f t="shared" si="10"/>
        <v>79.73</v>
      </c>
      <c r="N14" s="11">
        <f t="shared" si="10"/>
        <v>80.47363636363637</v>
      </c>
      <c r="O14" s="11">
        <f t="shared" si="10"/>
        <v>80.99000000000001</v>
      </c>
      <c r="P14" s="11">
        <f t="shared" si="10"/>
        <v>81.33153846153846</v>
      </c>
      <c r="Q14" s="11">
        <f t="shared" si="10"/>
        <v>81.53571428571428</v>
      </c>
      <c r="R14" s="11">
        <f t="shared" si="10"/>
        <v>81.63</v>
      </c>
      <c r="S14" s="11">
        <f t="shared" si="10"/>
        <v>81.63499999999999</v>
      </c>
      <c r="T14" s="11">
        <f t="shared" si="10"/>
        <v>81.56647058823529</v>
      </c>
      <c r="U14" s="11">
        <f t="shared" si="10"/>
        <v>81.43666666666667</v>
      </c>
      <c r="V14" s="11">
        <f t="shared" si="10"/>
        <v>81.25526315789473</v>
      </c>
      <c r="W14" s="11">
        <f t="shared" si="10"/>
        <v>81.03</v>
      </c>
      <c r="X14" s="11">
        <f t="shared" si="10"/>
        <v>80.76714285714287</v>
      </c>
      <c r="Y14" s="11">
        <f t="shared" si="10"/>
        <v>80.47181818181818</v>
      </c>
      <c r="Z14" s="11">
        <f t="shared" si="10"/>
        <v>80.14826086956522</v>
      </c>
      <c r="AA14" s="11">
        <f t="shared" si="10"/>
        <v>79.80000000000001</v>
      </c>
      <c r="AB14" s="11">
        <f t="shared" si="10"/>
        <v>79.43</v>
      </c>
      <c r="AC14" s="11">
        <f t="shared" si="10"/>
        <v>79.04076923076923</v>
      </c>
      <c r="AD14" s="11">
        <f t="shared" si="10"/>
        <v>78.63444444444445</v>
      </c>
      <c r="AE14" s="11">
        <f t="shared" si="10"/>
        <v>78.21285714285715</v>
      </c>
      <c r="AF14" s="11">
        <f t="shared" si="10"/>
        <v>77.77758620689656</v>
      </c>
      <c r="AG14" s="11">
        <f t="shared" si="10"/>
        <v>77.33</v>
      </c>
      <c r="AH14" s="11">
        <f t="shared" si="10"/>
        <v>76.87129032258065</v>
      </c>
      <c r="AI14" s="11">
        <f t="shared" si="10"/>
        <v>76.40249999999999</v>
      </c>
      <c r="AJ14" s="11">
        <f t="shared" si="10"/>
        <v>75.92454545454545</v>
      </c>
      <c r="AK14" s="11">
        <f t="shared" si="10"/>
        <v>75.43823529411765</v>
      </c>
      <c r="AL14" s="11">
        <f t="shared" si="10"/>
        <v>74.94428571428571</v>
      </c>
      <c r="AM14" s="11">
        <f t="shared" si="10"/>
        <v>74.44333333333333</v>
      </c>
      <c r="AN14" s="11">
        <f t="shared" si="10"/>
        <v>73.93594594594595</v>
      </c>
      <c r="AO14" s="11">
        <f t="shared" si="10"/>
        <v>73.42263157894737</v>
      </c>
      <c r="AP14" s="11">
        <f t="shared" si="10"/>
        <v>72.90384615384615</v>
      </c>
      <c r="AQ14" s="11">
        <f t="shared" si="10"/>
        <v>72.38</v>
      </c>
      <c r="AR14" s="11">
        <f t="shared" si="10"/>
        <v>71.85146341463415</v>
      </c>
      <c r="AS14" s="11">
        <f t="shared" si="10"/>
        <v>71.31857142857143</v>
      </c>
      <c r="AT14" s="11">
        <f t="shared" si="10"/>
        <v>70.78162790697674</v>
      </c>
      <c r="AU14" s="11">
        <f t="shared" si="10"/>
        <v>70.24090909090908</v>
      </c>
      <c r="AV14" s="11">
        <f t="shared" si="10"/>
        <v>69.69666666666666</v>
      </c>
      <c r="AW14" s="11">
        <f t="shared" si="10"/>
        <v>69.14913043478262</v>
      </c>
      <c r="AX14" s="11">
        <f t="shared" si="10"/>
        <v>68.59851063829787</v>
      </c>
      <c r="AY14" s="11">
        <f t="shared" si="10"/>
        <v>68.045</v>
      </c>
      <c r="AZ14" s="11">
        <f t="shared" si="10"/>
        <v>67.48877551020408</v>
      </c>
      <c r="BA14" s="11">
        <f t="shared" si="10"/>
        <v>66.93</v>
      </c>
      <c r="BB14" s="3"/>
    </row>
    <row r="15" spans="1:54" ht="12.75">
      <c r="A15" t="s">
        <v>219</v>
      </c>
      <c r="B15" s="4" t="s">
        <v>11</v>
      </c>
      <c r="C15" s="11">
        <f aca="true" t="shared" si="11" ref="C15:AH15">C7*C8</f>
        <v>0</v>
      </c>
      <c r="D15" s="11">
        <f t="shared" si="11"/>
        <v>10</v>
      </c>
      <c r="E15" s="11">
        <f t="shared" si="11"/>
        <v>20</v>
      </c>
      <c r="F15" s="11">
        <f t="shared" si="11"/>
        <v>30</v>
      </c>
      <c r="G15" s="11">
        <f t="shared" si="11"/>
        <v>40</v>
      </c>
      <c r="H15" s="11">
        <f t="shared" si="11"/>
        <v>50</v>
      </c>
      <c r="I15" s="11">
        <f t="shared" si="11"/>
        <v>60</v>
      </c>
      <c r="J15" s="11">
        <f t="shared" si="11"/>
        <v>70</v>
      </c>
      <c r="K15" s="11">
        <f t="shared" si="11"/>
        <v>80</v>
      </c>
      <c r="L15" s="11">
        <f t="shared" si="11"/>
        <v>90</v>
      </c>
      <c r="M15" s="11">
        <f t="shared" si="11"/>
        <v>100</v>
      </c>
      <c r="N15" s="11">
        <f t="shared" si="11"/>
        <v>110</v>
      </c>
      <c r="O15" s="11">
        <f t="shared" si="11"/>
        <v>120</v>
      </c>
      <c r="P15" s="11">
        <f t="shared" si="11"/>
        <v>130</v>
      </c>
      <c r="Q15" s="11">
        <f t="shared" si="11"/>
        <v>140</v>
      </c>
      <c r="R15" s="11">
        <f t="shared" si="11"/>
        <v>150</v>
      </c>
      <c r="S15" s="11">
        <f t="shared" si="11"/>
        <v>160</v>
      </c>
      <c r="T15" s="11">
        <f t="shared" si="11"/>
        <v>170</v>
      </c>
      <c r="U15" s="11">
        <f t="shared" si="11"/>
        <v>180</v>
      </c>
      <c r="V15" s="11">
        <f t="shared" si="11"/>
        <v>190</v>
      </c>
      <c r="W15" s="11">
        <f t="shared" si="11"/>
        <v>200</v>
      </c>
      <c r="X15" s="11">
        <f t="shared" si="11"/>
        <v>210</v>
      </c>
      <c r="Y15" s="11">
        <f t="shared" si="11"/>
        <v>220</v>
      </c>
      <c r="Z15" s="11">
        <f t="shared" si="11"/>
        <v>230</v>
      </c>
      <c r="AA15" s="11">
        <f t="shared" si="11"/>
        <v>240</v>
      </c>
      <c r="AB15" s="11">
        <f t="shared" si="11"/>
        <v>250</v>
      </c>
      <c r="AC15" s="11">
        <f t="shared" si="11"/>
        <v>260</v>
      </c>
      <c r="AD15" s="11">
        <f t="shared" si="11"/>
        <v>270</v>
      </c>
      <c r="AE15" s="11">
        <f t="shared" si="11"/>
        <v>280</v>
      </c>
      <c r="AF15" s="11">
        <f t="shared" si="11"/>
        <v>290</v>
      </c>
      <c r="AG15" s="11">
        <f t="shared" si="11"/>
        <v>300</v>
      </c>
      <c r="AH15" s="11">
        <f t="shared" si="11"/>
        <v>310</v>
      </c>
      <c r="AI15" s="11">
        <f aca="true" t="shared" si="12" ref="AI15:BA15">AI7*AI8</f>
        <v>320</v>
      </c>
      <c r="AJ15" s="11">
        <f t="shared" si="12"/>
        <v>330</v>
      </c>
      <c r="AK15" s="11">
        <f t="shared" si="12"/>
        <v>340</v>
      </c>
      <c r="AL15" s="11">
        <f t="shared" si="12"/>
        <v>350</v>
      </c>
      <c r="AM15" s="11">
        <f t="shared" si="12"/>
        <v>360</v>
      </c>
      <c r="AN15" s="11">
        <f t="shared" si="12"/>
        <v>370</v>
      </c>
      <c r="AO15" s="11">
        <f t="shared" si="12"/>
        <v>380</v>
      </c>
      <c r="AP15" s="11">
        <f t="shared" si="12"/>
        <v>390</v>
      </c>
      <c r="AQ15" s="11">
        <f t="shared" si="12"/>
        <v>400</v>
      </c>
      <c r="AR15" s="11">
        <f t="shared" si="12"/>
        <v>410</v>
      </c>
      <c r="AS15" s="11">
        <f t="shared" si="12"/>
        <v>420</v>
      </c>
      <c r="AT15" s="11">
        <f t="shared" si="12"/>
        <v>430</v>
      </c>
      <c r="AU15" s="11">
        <f t="shared" si="12"/>
        <v>440</v>
      </c>
      <c r="AV15" s="11">
        <f t="shared" si="12"/>
        <v>450</v>
      </c>
      <c r="AW15" s="11">
        <f t="shared" si="12"/>
        <v>460</v>
      </c>
      <c r="AX15" s="11">
        <f t="shared" si="12"/>
        <v>470</v>
      </c>
      <c r="AY15" s="11">
        <f t="shared" si="12"/>
        <v>480</v>
      </c>
      <c r="AZ15" s="11">
        <f t="shared" si="12"/>
        <v>490</v>
      </c>
      <c r="BA15" s="11">
        <f t="shared" si="12"/>
        <v>500</v>
      </c>
      <c r="BB15" s="3"/>
    </row>
    <row r="16" spans="1:54" ht="12.75">
      <c r="A16" t="s">
        <v>220</v>
      </c>
      <c r="B16" s="4" t="s">
        <v>11</v>
      </c>
      <c r="C16" s="11"/>
      <c r="D16" s="11">
        <f aca="true" t="shared" si="13" ref="D16:AI16">D15*D14/100</f>
        <v>0</v>
      </c>
      <c r="E16" s="11">
        <f t="shared" si="13"/>
        <v>4.938</v>
      </c>
      <c r="F16" s="11">
        <f t="shared" si="13"/>
        <v>14.720999999999998</v>
      </c>
      <c r="G16" s="11">
        <f t="shared" si="13"/>
        <v>24.38</v>
      </c>
      <c r="H16" s="11">
        <f t="shared" si="13"/>
        <v>33.915</v>
      </c>
      <c r="I16" s="11">
        <f t="shared" si="13"/>
        <v>43.32599999999999</v>
      </c>
      <c r="J16" s="11">
        <f t="shared" si="13"/>
        <v>52.613</v>
      </c>
      <c r="K16" s="11">
        <f t="shared" si="13"/>
        <v>61.776</v>
      </c>
      <c r="L16" s="11">
        <f t="shared" si="13"/>
        <v>70.815</v>
      </c>
      <c r="M16" s="11">
        <f t="shared" si="13"/>
        <v>79.73</v>
      </c>
      <c r="N16" s="11">
        <f t="shared" si="13"/>
        <v>88.521</v>
      </c>
      <c r="O16" s="11">
        <f t="shared" si="13"/>
        <v>97.18800000000002</v>
      </c>
      <c r="P16" s="11">
        <f t="shared" si="13"/>
        <v>105.73099999999998</v>
      </c>
      <c r="Q16" s="11">
        <f t="shared" si="13"/>
        <v>114.14999999999998</v>
      </c>
      <c r="R16" s="11">
        <f t="shared" si="13"/>
        <v>122.445</v>
      </c>
      <c r="S16" s="11">
        <f t="shared" si="13"/>
        <v>130.61599999999999</v>
      </c>
      <c r="T16" s="11">
        <f t="shared" si="13"/>
        <v>138.66299999999998</v>
      </c>
      <c r="U16" s="11">
        <f t="shared" si="13"/>
        <v>146.586</v>
      </c>
      <c r="V16" s="11">
        <f t="shared" si="13"/>
        <v>154.385</v>
      </c>
      <c r="W16" s="11">
        <f t="shared" si="13"/>
        <v>162.06</v>
      </c>
      <c r="X16" s="11">
        <f t="shared" si="13"/>
        <v>169.61100000000002</v>
      </c>
      <c r="Y16" s="11">
        <f t="shared" si="13"/>
        <v>177.03799999999998</v>
      </c>
      <c r="Z16" s="11">
        <f t="shared" si="13"/>
        <v>184.341</v>
      </c>
      <c r="AA16" s="11">
        <f t="shared" si="13"/>
        <v>191.52000000000004</v>
      </c>
      <c r="AB16" s="11">
        <f t="shared" si="13"/>
        <v>198.575</v>
      </c>
      <c r="AC16" s="11">
        <f t="shared" si="13"/>
        <v>205.50599999999997</v>
      </c>
      <c r="AD16" s="11">
        <f t="shared" si="13"/>
        <v>212.31300000000002</v>
      </c>
      <c r="AE16" s="11">
        <f t="shared" si="13"/>
        <v>218.996</v>
      </c>
      <c r="AF16" s="11">
        <f t="shared" si="13"/>
        <v>225.555</v>
      </c>
      <c r="AG16" s="11">
        <f t="shared" si="13"/>
        <v>231.99</v>
      </c>
      <c r="AH16" s="11">
        <f t="shared" si="13"/>
        <v>238.30100000000002</v>
      </c>
      <c r="AI16" s="11">
        <f t="shared" si="13"/>
        <v>244.48799999999994</v>
      </c>
      <c r="AJ16" s="11">
        <f aca="true" t="shared" si="14" ref="AJ16:BA16">AJ15*AJ14/100</f>
        <v>250.551</v>
      </c>
      <c r="AK16" s="11">
        <f t="shared" si="14"/>
        <v>256.49</v>
      </c>
      <c r="AL16" s="11">
        <f t="shared" si="14"/>
        <v>262.305</v>
      </c>
      <c r="AM16" s="11">
        <f t="shared" si="14"/>
        <v>267.996</v>
      </c>
      <c r="AN16" s="11">
        <f t="shared" si="14"/>
        <v>273.563</v>
      </c>
      <c r="AO16" s="11">
        <f t="shared" si="14"/>
        <v>279.00600000000003</v>
      </c>
      <c r="AP16" s="11">
        <f t="shared" si="14"/>
        <v>284.325</v>
      </c>
      <c r="AQ16" s="11">
        <f t="shared" si="14"/>
        <v>289.52</v>
      </c>
      <c r="AR16" s="11">
        <f t="shared" si="14"/>
        <v>294.591</v>
      </c>
      <c r="AS16" s="11">
        <f t="shared" si="14"/>
        <v>299.538</v>
      </c>
      <c r="AT16" s="11">
        <f t="shared" si="14"/>
        <v>304.361</v>
      </c>
      <c r="AU16" s="11">
        <f t="shared" si="14"/>
        <v>309.05999999999995</v>
      </c>
      <c r="AV16" s="11">
        <f t="shared" si="14"/>
        <v>313.635</v>
      </c>
      <c r="AW16" s="11">
        <f t="shared" si="14"/>
        <v>318.08600000000007</v>
      </c>
      <c r="AX16" s="11">
        <f t="shared" si="14"/>
        <v>322.413</v>
      </c>
      <c r="AY16" s="11">
        <f t="shared" si="14"/>
        <v>326.61600000000004</v>
      </c>
      <c r="AZ16" s="11">
        <f t="shared" si="14"/>
        <v>330.695</v>
      </c>
      <c r="BA16" s="11">
        <f t="shared" si="14"/>
        <v>334.65</v>
      </c>
      <c r="BB16" s="3"/>
    </row>
    <row r="17" spans="1:54" ht="12.75">
      <c r="A17" t="s">
        <v>26</v>
      </c>
      <c r="B17" s="4">
        <v>1</v>
      </c>
      <c r="C17" s="11">
        <f>C16*$B17</f>
        <v>0</v>
      </c>
      <c r="D17" s="11">
        <f aca="true" t="shared" si="15" ref="D17:BA17">D16*$B17</f>
        <v>0</v>
      </c>
      <c r="E17" s="11">
        <f t="shared" si="15"/>
        <v>4.938</v>
      </c>
      <c r="F17" s="11">
        <f t="shared" si="15"/>
        <v>14.720999999999998</v>
      </c>
      <c r="G17" s="11">
        <f t="shared" si="15"/>
        <v>24.38</v>
      </c>
      <c r="H17" s="11">
        <f t="shared" si="15"/>
        <v>33.915</v>
      </c>
      <c r="I17" s="11">
        <f t="shared" si="15"/>
        <v>43.32599999999999</v>
      </c>
      <c r="J17" s="11">
        <f t="shared" si="15"/>
        <v>52.613</v>
      </c>
      <c r="K17" s="11">
        <f t="shared" si="15"/>
        <v>61.776</v>
      </c>
      <c r="L17" s="11">
        <f t="shared" si="15"/>
        <v>70.815</v>
      </c>
      <c r="M17" s="11">
        <f t="shared" si="15"/>
        <v>79.73</v>
      </c>
      <c r="N17" s="11">
        <f t="shared" si="15"/>
        <v>88.521</v>
      </c>
      <c r="O17" s="11">
        <f t="shared" si="15"/>
        <v>97.18800000000002</v>
      </c>
      <c r="P17" s="11">
        <f t="shared" si="15"/>
        <v>105.73099999999998</v>
      </c>
      <c r="Q17" s="11">
        <f t="shared" si="15"/>
        <v>114.14999999999998</v>
      </c>
      <c r="R17" s="11">
        <f t="shared" si="15"/>
        <v>122.445</v>
      </c>
      <c r="S17" s="11">
        <f t="shared" si="15"/>
        <v>130.61599999999999</v>
      </c>
      <c r="T17" s="11">
        <f t="shared" si="15"/>
        <v>138.66299999999998</v>
      </c>
      <c r="U17" s="11">
        <f t="shared" si="15"/>
        <v>146.586</v>
      </c>
      <c r="V17" s="11">
        <f t="shared" si="15"/>
        <v>154.385</v>
      </c>
      <c r="W17" s="11">
        <f t="shared" si="15"/>
        <v>162.06</v>
      </c>
      <c r="X17" s="11">
        <f t="shared" si="15"/>
        <v>169.61100000000002</v>
      </c>
      <c r="Y17" s="11">
        <f t="shared" si="15"/>
        <v>177.03799999999998</v>
      </c>
      <c r="Z17" s="11">
        <f t="shared" si="15"/>
        <v>184.341</v>
      </c>
      <c r="AA17" s="11">
        <f t="shared" si="15"/>
        <v>191.52000000000004</v>
      </c>
      <c r="AB17" s="11">
        <f t="shared" si="15"/>
        <v>198.575</v>
      </c>
      <c r="AC17" s="11">
        <f t="shared" si="15"/>
        <v>205.50599999999997</v>
      </c>
      <c r="AD17" s="11">
        <f t="shared" si="15"/>
        <v>212.31300000000002</v>
      </c>
      <c r="AE17" s="11">
        <f t="shared" si="15"/>
        <v>218.996</v>
      </c>
      <c r="AF17" s="11">
        <f t="shared" si="15"/>
        <v>225.555</v>
      </c>
      <c r="AG17" s="11">
        <f t="shared" si="15"/>
        <v>231.99</v>
      </c>
      <c r="AH17" s="11">
        <f t="shared" si="15"/>
        <v>238.30100000000002</v>
      </c>
      <c r="AI17" s="11">
        <f t="shared" si="15"/>
        <v>244.48799999999994</v>
      </c>
      <c r="AJ17" s="11">
        <f t="shared" si="15"/>
        <v>250.551</v>
      </c>
      <c r="AK17" s="11">
        <f t="shared" si="15"/>
        <v>256.49</v>
      </c>
      <c r="AL17" s="11">
        <f t="shared" si="15"/>
        <v>262.305</v>
      </c>
      <c r="AM17" s="11">
        <f t="shared" si="15"/>
        <v>267.996</v>
      </c>
      <c r="AN17" s="11">
        <f t="shared" si="15"/>
        <v>273.563</v>
      </c>
      <c r="AO17" s="11">
        <f t="shared" si="15"/>
        <v>279.00600000000003</v>
      </c>
      <c r="AP17" s="11">
        <f t="shared" si="15"/>
        <v>284.325</v>
      </c>
      <c r="AQ17" s="11">
        <f t="shared" si="15"/>
        <v>289.52</v>
      </c>
      <c r="AR17" s="11">
        <f t="shared" si="15"/>
        <v>294.591</v>
      </c>
      <c r="AS17" s="11">
        <f t="shared" si="15"/>
        <v>299.538</v>
      </c>
      <c r="AT17" s="11">
        <f t="shared" si="15"/>
        <v>304.361</v>
      </c>
      <c r="AU17" s="11">
        <f t="shared" si="15"/>
        <v>309.05999999999995</v>
      </c>
      <c r="AV17" s="11">
        <f t="shared" si="15"/>
        <v>313.635</v>
      </c>
      <c r="AW17" s="11">
        <f t="shared" si="15"/>
        <v>318.08600000000007</v>
      </c>
      <c r="AX17" s="11">
        <f t="shared" si="15"/>
        <v>322.413</v>
      </c>
      <c r="AY17" s="11">
        <f t="shared" si="15"/>
        <v>326.61600000000004</v>
      </c>
      <c r="AZ17" s="11">
        <f t="shared" si="15"/>
        <v>330.695</v>
      </c>
      <c r="BA17" s="11">
        <f t="shared" si="15"/>
        <v>334.65</v>
      </c>
      <c r="BB17" s="3"/>
    </row>
    <row r="18" spans="1:53" ht="12.75">
      <c r="A18" t="s">
        <v>27</v>
      </c>
      <c r="B18" s="4">
        <v>1</v>
      </c>
      <c r="C18">
        <f>C13*$B18</f>
        <v>9200</v>
      </c>
      <c r="D18">
        <f aca="true" t="shared" si="16" ref="D18:BA18">D13*$B18</f>
        <v>9142.960000000001</v>
      </c>
      <c r="E18">
        <f t="shared" si="16"/>
        <v>9085.92</v>
      </c>
      <c r="F18">
        <f t="shared" si="16"/>
        <v>9028.88</v>
      </c>
      <c r="G18">
        <f t="shared" si="16"/>
        <v>8971.84</v>
      </c>
      <c r="H18">
        <f t="shared" si="16"/>
        <v>8914.8</v>
      </c>
      <c r="I18">
        <f t="shared" si="16"/>
        <v>8857.76</v>
      </c>
      <c r="J18">
        <f t="shared" si="16"/>
        <v>8800.720000000001</v>
      </c>
      <c r="K18">
        <f t="shared" si="16"/>
        <v>8743.68</v>
      </c>
      <c r="L18">
        <f t="shared" si="16"/>
        <v>8686.64</v>
      </c>
      <c r="M18">
        <f t="shared" si="16"/>
        <v>8629.6</v>
      </c>
      <c r="N18">
        <f t="shared" si="16"/>
        <v>8572.56</v>
      </c>
      <c r="O18">
        <f t="shared" si="16"/>
        <v>8515.52</v>
      </c>
      <c r="P18">
        <f t="shared" si="16"/>
        <v>8458.48</v>
      </c>
      <c r="Q18">
        <f t="shared" si="16"/>
        <v>8401.44</v>
      </c>
      <c r="R18">
        <f t="shared" si="16"/>
        <v>8344.4</v>
      </c>
      <c r="S18">
        <f t="shared" si="16"/>
        <v>8287.359999999999</v>
      </c>
      <c r="T18">
        <f t="shared" si="16"/>
        <v>8230.32</v>
      </c>
      <c r="U18">
        <f t="shared" si="16"/>
        <v>8173.280000000001</v>
      </c>
      <c r="V18">
        <f t="shared" si="16"/>
        <v>8116.239999999999</v>
      </c>
      <c r="W18" s="15">
        <f t="shared" si="16"/>
        <v>8059.2</v>
      </c>
      <c r="X18" s="15">
        <f t="shared" si="16"/>
        <v>8002.160000000001</v>
      </c>
      <c r="Y18">
        <f t="shared" si="16"/>
        <v>7945.119999999999</v>
      </c>
      <c r="Z18">
        <f t="shared" si="16"/>
        <v>7888.08</v>
      </c>
      <c r="AA18">
        <f t="shared" si="16"/>
        <v>7831.040000000001</v>
      </c>
      <c r="AB18">
        <f t="shared" si="16"/>
        <v>7773.999999999999</v>
      </c>
      <c r="AC18">
        <f t="shared" si="16"/>
        <v>7716.96</v>
      </c>
      <c r="AD18">
        <f t="shared" si="16"/>
        <v>7659.92</v>
      </c>
      <c r="AE18">
        <f t="shared" si="16"/>
        <v>7602.879999999999</v>
      </c>
      <c r="AF18">
        <f t="shared" si="16"/>
        <v>7545.84</v>
      </c>
      <c r="AG18">
        <f t="shared" si="16"/>
        <v>7488.8</v>
      </c>
      <c r="AH18">
        <f t="shared" si="16"/>
        <v>7431.759999999999</v>
      </c>
      <c r="AI18">
        <f t="shared" si="16"/>
        <v>7374.72</v>
      </c>
      <c r="AJ18">
        <f t="shared" si="16"/>
        <v>7317.68</v>
      </c>
      <c r="AK18">
        <f t="shared" si="16"/>
        <v>7260.639999999999</v>
      </c>
      <c r="AL18">
        <f t="shared" si="16"/>
        <v>7203.6</v>
      </c>
      <c r="AM18">
        <f t="shared" si="16"/>
        <v>7146.5599999999995</v>
      </c>
      <c r="AN18">
        <f t="shared" si="16"/>
        <v>7089.5199999999995</v>
      </c>
      <c r="AO18">
        <f t="shared" si="16"/>
        <v>7032.4800000000005</v>
      </c>
      <c r="AP18">
        <f t="shared" si="16"/>
        <v>6975.44</v>
      </c>
      <c r="AQ18">
        <f t="shared" si="16"/>
        <v>6918.4</v>
      </c>
      <c r="AR18">
        <f t="shared" si="16"/>
        <v>6861.360000000001</v>
      </c>
      <c r="AS18">
        <f t="shared" si="16"/>
        <v>6804.32</v>
      </c>
      <c r="AT18">
        <f t="shared" si="16"/>
        <v>6747.28</v>
      </c>
      <c r="AU18">
        <f t="shared" si="16"/>
        <v>6690.24</v>
      </c>
      <c r="AV18">
        <f t="shared" si="16"/>
        <v>6633.2</v>
      </c>
      <c r="AW18">
        <f t="shared" si="16"/>
        <v>6576.16</v>
      </c>
      <c r="AX18">
        <f t="shared" si="16"/>
        <v>6519.12</v>
      </c>
      <c r="AY18">
        <f t="shared" si="16"/>
        <v>6462.08</v>
      </c>
      <c r="AZ18">
        <f t="shared" si="16"/>
        <v>6405.04</v>
      </c>
      <c r="BA18">
        <f t="shared" si="16"/>
        <v>6348</v>
      </c>
    </row>
    <row r="19" spans="23:24" ht="12.75">
      <c r="W19" s="15"/>
      <c r="X19" s="15"/>
    </row>
    <row r="20" spans="3:54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6"/>
      <c r="X20" s="16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3:54" ht="12.7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2"/>
      <c r="X21" s="2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</row>
    <row r="22" spans="23:24" ht="12.75">
      <c r="W22" s="15"/>
      <c r="X22" s="15"/>
    </row>
    <row r="23" spans="23:24" ht="12.75">
      <c r="W23" s="15"/>
      <c r="X23" s="15"/>
    </row>
    <row r="24" spans="23:24" ht="12.75">
      <c r="W24" s="15"/>
      <c r="X24" s="15"/>
    </row>
    <row r="25" spans="23:24" ht="12.75">
      <c r="W25" s="15"/>
      <c r="X25" s="15"/>
    </row>
    <row r="26" spans="23:24" ht="12.75">
      <c r="W26" s="15"/>
      <c r="X26" s="15"/>
    </row>
    <row r="27" spans="23:24" ht="12.75">
      <c r="W27" s="15"/>
      <c r="X27" s="15"/>
    </row>
    <row r="28" spans="23:24" ht="12.75">
      <c r="W28" s="15"/>
      <c r="X28" s="15"/>
    </row>
    <row r="29" spans="23:24" ht="12.75">
      <c r="W29" s="15"/>
      <c r="X29" s="15"/>
    </row>
    <row r="30" spans="23:24" ht="12.75">
      <c r="W30" s="15"/>
      <c r="X30" s="15"/>
    </row>
    <row r="31" spans="23:24" ht="12.75">
      <c r="W31" s="15"/>
      <c r="X31" s="15"/>
    </row>
    <row r="32" spans="23:24" ht="12.75">
      <c r="W32" s="15"/>
      <c r="X32" s="15"/>
    </row>
    <row r="33" spans="23:24" ht="12.75">
      <c r="W33" s="15"/>
      <c r="X33" s="15"/>
    </row>
    <row r="34" spans="23:24" ht="12.75">
      <c r="W34" s="15"/>
      <c r="X34" s="15"/>
    </row>
    <row r="35" spans="23:24" ht="12.75">
      <c r="W35" s="15"/>
      <c r="X35" s="15"/>
    </row>
    <row r="36" spans="23:24" ht="12.75">
      <c r="W36" s="15"/>
      <c r="X36" s="15"/>
    </row>
    <row r="37" spans="23:24" ht="12.75">
      <c r="W37" s="15"/>
      <c r="X37" s="15"/>
    </row>
    <row r="38" spans="23:24" ht="12.75">
      <c r="W38" s="15"/>
      <c r="X38" s="15"/>
    </row>
    <row r="39" spans="23:24" ht="12.75">
      <c r="W39" s="15"/>
      <c r="X39" s="15"/>
    </row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</sheetData>
  <printOptions/>
  <pageMargins left="0.75" right="0.75" top="1" bottom="1" header="0.4921259845" footer="0.4921259845"/>
  <pageSetup fitToHeight="1" fitToWidth="1" horizontalDpi="300" verticalDpi="300" orientation="landscape" paperSize="9" scale="31" r:id="rId2"/>
  <headerFooter alignWithMargins="0">
    <oddHeader>&amp;C&amp;"Arial,Gras"&amp;12Calcul du rendement, de la vitesse et des puissances d'entrée et de sortie d'un moteur.</oddHeader>
    <oddFooter>&amp;L&amp;F&amp;C&amp;P/&amp;N&amp;R&amp;D  &amp;T</oddFooter>
  </headerFooter>
  <rowBreaks count="1" manualBreakCount="1">
    <brk id="38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8"/>
  <sheetViews>
    <sheetView zoomScale="75" zoomScaleNormal="75" workbookViewId="0" topLeftCell="A1">
      <selection activeCell="D9" sqref="D9"/>
    </sheetView>
  </sheetViews>
  <sheetFormatPr defaultColWidth="11.421875" defaultRowHeight="12.75"/>
  <cols>
    <col min="1" max="1" width="17.8515625" style="0" customWidth="1"/>
    <col min="2" max="2" width="9.7109375" style="0" customWidth="1"/>
    <col min="3" max="3" width="8.57421875" style="0" customWidth="1"/>
    <col min="4" max="4" width="10.140625" style="0" customWidth="1"/>
    <col min="5" max="5" width="10.00390625" style="0" customWidth="1"/>
    <col min="6" max="6" width="9.57421875" style="0" customWidth="1"/>
    <col min="7" max="8" width="7.8515625" style="0" customWidth="1"/>
    <col min="9" max="9" width="8.8515625" style="0" customWidth="1"/>
    <col min="10" max="10" width="10.28125" style="0" customWidth="1"/>
    <col min="11" max="12" width="9.421875" style="0" customWidth="1"/>
    <col min="13" max="13" width="8.00390625" style="0" customWidth="1"/>
    <col min="14" max="14" width="6.57421875" style="0" customWidth="1"/>
    <col min="15" max="15" width="8.57421875" style="0" customWidth="1"/>
    <col min="16" max="16" width="9.57421875" style="0" customWidth="1"/>
    <col min="17" max="17" width="10.421875" style="0" customWidth="1"/>
    <col min="18" max="18" width="10.57421875" style="0" customWidth="1"/>
    <col min="19" max="19" width="7.28125" style="0" customWidth="1"/>
    <col min="20" max="20" width="7.57421875" style="0" customWidth="1"/>
    <col min="21" max="21" width="18.7109375" style="0" customWidth="1"/>
    <col min="22" max="22" width="8.140625" style="0" customWidth="1"/>
    <col min="23" max="23" width="9.00390625" style="0" customWidth="1"/>
    <col min="24" max="24" width="9.140625" style="0" customWidth="1"/>
    <col min="25" max="25" width="7.28125" style="0" customWidth="1"/>
    <col min="26" max="26" width="5.57421875" style="0" customWidth="1"/>
    <col min="27" max="27" width="6.00390625" style="0" customWidth="1"/>
    <col min="28" max="28" width="7.57421875" style="0" customWidth="1"/>
    <col min="29" max="29" width="16.8515625" style="0" customWidth="1"/>
    <col min="30" max="30" width="13.140625" style="0" customWidth="1"/>
    <col min="31" max="31" width="10.00390625" style="0" customWidth="1"/>
    <col min="32" max="32" width="6.57421875" style="0" customWidth="1"/>
    <col min="33" max="33" width="13.28125" style="0" customWidth="1"/>
    <col min="34" max="34" width="6.00390625" style="0" customWidth="1"/>
    <col min="35" max="35" width="7.00390625" style="0" customWidth="1"/>
    <col min="36" max="36" width="6.7109375" style="0" customWidth="1"/>
    <col min="37" max="39" width="6.57421875" style="0" customWidth="1"/>
    <col min="40" max="40" width="12.7109375" style="0" customWidth="1"/>
    <col min="41" max="41" width="6.00390625" style="0" customWidth="1"/>
    <col min="42" max="42" width="6.57421875" style="0" customWidth="1"/>
    <col min="43" max="43" width="8.7109375" style="0" customWidth="1"/>
    <col min="44" max="46" width="6.57421875" style="0" customWidth="1"/>
    <col min="47" max="47" width="11.57421875" style="0" customWidth="1"/>
    <col min="48" max="48" width="6.00390625" style="0" customWidth="1"/>
    <col min="49" max="49" width="6.57421875" style="0" customWidth="1"/>
    <col min="50" max="50" width="8.7109375" style="0" customWidth="1"/>
    <col min="51" max="53" width="6.57421875" style="0" customWidth="1"/>
    <col min="54" max="54" width="12.7109375" style="0" customWidth="1"/>
    <col min="55" max="16384" width="11.57421875" style="0" customWidth="1"/>
  </cols>
  <sheetData>
    <row r="1" spans="1:22" ht="30" customHeight="1">
      <c r="A1" s="44" t="s">
        <v>295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30" customHeight="1">
      <c r="A2" s="46" t="s">
        <v>296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ht="30" customHeight="1">
      <c r="A3" s="46" t="s">
        <v>297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ht="25.5" customHeight="1" thickBot="1">
      <c r="A4" s="47" t="s">
        <v>298</v>
      </c>
    </row>
    <row r="5" spans="1:24" ht="30.75" customHeight="1" thickBot="1">
      <c r="A5" s="48" t="s">
        <v>299</v>
      </c>
      <c r="B5" s="49"/>
      <c r="C5" s="49"/>
      <c r="D5" s="49"/>
      <c r="E5" s="49"/>
      <c r="F5" s="49"/>
      <c r="G5" s="49"/>
      <c r="H5" s="49"/>
      <c r="I5" s="48" t="s">
        <v>299</v>
      </c>
      <c r="J5" s="49"/>
      <c r="K5" s="50"/>
      <c r="L5" s="51"/>
      <c r="M5" s="49"/>
      <c r="N5" s="49"/>
      <c r="O5" s="48" t="str">
        <f>A5</f>
        <v>LRK350-20-15w</v>
      </c>
      <c r="P5" s="49"/>
      <c r="Q5" s="49"/>
      <c r="R5" s="49"/>
      <c r="S5" s="49"/>
      <c r="T5" s="49"/>
      <c r="U5" s="49"/>
      <c r="V5" s="52"/>
      <c r="W5" s="15"/>
      <c r="X5" s="15"/>
    </row>
    <row r="6" spans="1:24" ht="19.5" customHeight="1" thickBot="1">
      <c r="A6" s="53" t="s">
        <v>300</v>
      </c>
      <c r="B6" s="54"/>
      <c r="C6" s="15"/>
      <c r="D6" s="55" t="s">
        <v>301</v>
      </c>
      <c r="E6" s="56"/>
      <c r="F6" s="15"/>
      <c r="G6" s="15"/>
      <c r="H6" s="15"/>
      <c r="I6" s="57"/>
      <c r="J6" s="55" t="s">
        <v>301</v>
      </c>
      <c r="K6" s="56"/>
      <c r="L6" s="15"/>
      <c r="M6" s="15"/>
      <c r="N6" s="15"/>
      <c r="O6" s="57"/>
      <c r="P6" s="55" t="s">
        <v>301</v>
      </c>
      <c r="Q6" s="55"/>
      <c r="R6" s="15"/>
      <c r="S6" s="15"/>
      <c r="T6" s="15"/>
      <c r="U6" s="58" t="s">
        <v>302</v>
      </c>
      <c r="V6" s="59"/>
      <c r="W6" s="15"/>
      <c r="X6" s="15"/>
    </row>
    <row r="7" spans="1:22" ht="45" customHeight="1">
      <c r="A7" s="60" t="s">
        <v>315</v>
      </c>
      <c r="B7" s="61">
        <v>12</v>
      </c>
      <c r="C7" s="62" t="s">
        <v>303</v>
      </c>
      <c r="D7" s="63" t="s">
        <v>316</v>
      </c>
      <c r="E7" s="63" t="s">
        <v>317</v>
      </c>
      <c r="F7" s="63" t="s">
        <v>318</v>
      </c>
      <c r="G7" s="63" t="s">
        <v>319</v>
      </c>
      <c r="H7" s="63" t="s">
        <v>320</v>
      </c>
      <c r="I7" s="62" t="s">
        <v>303</v>
      </c>
      <c r="J7" s="63" t="s">
        <v>316</v>
      </c>
      <c r="K7" s="63" t="s">
        <v>317</v>
      </c>
      <c r="L7" s="63" t="s">
        <v>318</v>
      </c>
      <c r="M7" s="63" t="s">
        <v>319</v>
      </c>
      <c r="N7" s="63" t="s">
        <v>320</v>
      </c>
      <c r="O7" s="62" t="s">
        <v>303</v>
      </c>
      <c r="P7" s="63" t="s">
        <v>316</v>
      </c>
      <c r="Q7" s="63" t="s">
        <v>317</v>
      </c>
      <c r="R7" s="63" t="s">
        <v>318</v>
      </c>
      <c r="S7" s="63" t="s">
        <v>319</v>
      </c>
      <c r="T7" s="63" t="s">
        <v>320</v>
      </c>
      <c r="U7" s="64" t="s">
        <v>304</v>
      </c>
      <c r="V7" s="59"/>
    </row>
    <row r="8" spans="1:22" ht="24.75" customHeight="1">
      <c r="A8" s="60" t="s">
        <v>321</v>
      </c>
      <c r="B8" s="65">
        <v>1.8</v>
      </c>
      <c r="C8" s="66">
        <v>300</v>
      </c>
      <c r="D8" s="67">
        <v>8</v>
      </c>
      <c r="E8" s="68">
        <f>C8/D8</f>
        <v>37.5</v>
      </c>
      <c r="F8" s="69">
        <f>(D8-E8*$B$9)*(E8-$B$8)</f>
        <v>237.40500000000003</v>
      </c>
      <c r="G8" s="69">
        <f>($B$10+$B$11*E8)*(D8)</f>
        <v>3670</v>
      </c>
      <c r="H8" s="70">
        <f>F8/D8/E8</f>
        <v>0.7913500000000001</v>
      </c>
      <c r="I8" s="66">
        <v>200</v>
      </c>
      <c r="J8" s="67">
        <v>8.5</v>
      </c>
      <c r="K8" s="68">
        <f>I8/J8</f>
        <v>23.529411764705884</v>
      </c>
      <c r="L8" s="69">
        <f>(J8-K8*$B$9)*(K8-$B$8)</f>
        <v>166.29391003460208</v>
      </c>
      <c r="M8" s="69">
        <f>($B$10+$B$11*K8)*(J8)</f>
        <v>4409.999999999999</v>
      </c>
      <c r="N8" s="70">
        <f>L8/J8/K8</f>
        <v>0.8314695501730104</v>
      </c>
      <c r="O8" s="66">
        <v>150</v>
      </c>
      <c r="P8" s="67">
        <v>8.6</v>
      </c>
      <c r="Q8" s="68">
        <f>O8/P8</f>
        <v>17.441860465116278</v>
      </c>
      <c r="R8" s="69">
        <f>(P8-Q8*$B$9)*(Q8-$B$8)</f>
        <v>124.6983666846944</v>
      </c>
      <c r="S8" s="69">
        <f>($B$10+$B$11*Q8)*(P8)</f>
        <v>4687</v>
      </c>
      <c r="T8" s="70">
        <f>R8/P8/Q8</f>
        <v>0.8313224445646294</v>
      </c>
      <c r="U8" s="64" t="s">
        <v>305</v>
      </c>
      <c r="V8" s="59"/>
    </row>
    <row r="9" spans="1:22" ht="24" customHeight="1">
      <c r="A9" s="60" t="s">
        <v>322</v>
      </c>
      <c r="B9" s="71">
        <v>0.036</v>
      </c>
      <c r="C9" s="72" t="str">
        <f>IF(E8&lt;($B$8*2),"Strom zu klein!"," ")</f>
        <v> </v>
      </c>
      <c r="E9" s="73"/>
      <c r="F9" s="15"/>
      <c r="G9" s="74"/>
      <c r="H9" s="75"/>
      <c r="I9" s="72" t="str">
        <f>IF(K8&lt;($B$8*2),"Strom zu klein!"," ")</f>
        <v> </v>
      </c>
      <c r="J9" s="15"/>
      <c r="K9" s="73"/>
      <c r="L9" s="15"/>
      <c r="M9" s="74"/>
      <c r="N9" s="15"/>
      <c r="O9" s="76" t="str">
        <f>IF(Q8&lt;($B$8*2),"Strom zu klein!"," ")</f>
        <v> </v>
      </c>
      <c r="P9" s="15"/>
      <c r="Q9" s="73"/>
      <c r="R9" s="15"/>
      <c r="S9" s="74"/>
      <c r="T9" s="15"/>
      <c r="U9" s="64" t="s">
        <v>306</v>
      </c>
      <c r="V9" s="59"/>
    </row>
    <row r="10" spans="1:22" ht="25.5" customHeight="1">
      <c r="A10" s="60" t="s">
        <v>323</v>
      </c>
      <c r="B10" s="77">
        <v>620</v>
      </c>
      <c r="C10" s="16" t="s">
        <v>324</v>
      </c>
      <c r="E10" s="78" t="s">
        <v>325</v>
      </c>
      <c r="F10" s="15"/>
      <c r="G10" s="74" t="s">
        <v>326</v>
      </c>
      <c r="H10" s="15"/>
      <c r="I10" s="79" t="s">
        <v>324</v>
      </c>
      <c r="K10" s="78" t="s">
        <v>325</v>
      </c>
      <c r="L10" s="15"/>
      <c r="M10" s="74" t="s">
        <v>326</v>
      </c>
      <c r="N10" s="15"/>
      <c r="O10" s="79" t="s">
        <v>324</v>
      </c>
      <c r="Q10" s="78" t="s">
        <v>325</v>
      </c>
      <c r="R10" s="15"/>
      <c r="S10" s="74" t="s">
        <v>326</v>
      </c>
      <c r="T10" s="15"/>
      <c r="U10" s="64" t="s">
        <v>307</v>
      </c>
      <c r="V10" s="59"/>
    </row>
    <row r="11" spans="1:22" ht="20.25" customHeight="1" thickBot="1">
      <c r="A11" s="60" t="s">
        <v>327</v>
      </c>
      <c r="B11" s="80">
        <v>-4.3</v>
      </c>
      <c r="C11" s="81"/>
      <c r="D11" s="82"/>
      <c r="E11" s="82"/>
      <c r="F11" s="82"/>
      <c r="G11" s="82"/>
      <c r="H11" s="82"/>
      <c r="I11" s="83"/>
      <c r="J11" s="82"/>
      <c r="K11" s="82"/>
      <c r="L11" s="82"/>
      <c r="M11" s="82"/>
      <c r="N11" s="82"/>
      <c r="O11" s="83"/>
      <c r="P11" s="82"/>
      <c r="Q11" s="82"/>
      <c r="R11" s="82"/>
      <c r="S11" s="82"/>
      <c r="T11" s="82"/>
      <c r="U11" s="84" t="s">
        <v>308</v>
      </c>
      <c r="V11" s="85"/>
    </row>
    <row r="12" spans="1:22" ht="27" customHeight="1" thickTop="1">
      <c r="A12" s="86" t="s">
        <v>309</v>
      </c>
      <c r="B12" s="87" t="s">
        <v>310</v>
      </c>
      <c r="C12" s="88">
        <f>G8*(100/F8)^0.33333</f>
        <v>2751.085125400367</v>
      </c>
      <c r="D12" s="89">
        <f>IF(C12&gt;8100,"",IF(C12&gt;7900,"9,5x5",IF(C12&gt;6600,"10x6",IF(C12&gt;6400,"10x8",IF(C12&gt;6150,"11x7",IF(C12&gt;5500,"11x8",IF(C12&gt;5150,"12x8",IF(C12&gt;5100,"13x8",""))))))))</f>
      </c>
      <c r="E12" s="90">
        <f>IF(C12&gt;5100,"",IF(C12&gt;4581,"12x9",IF(C12&gt;4435,"13x11",IF(C12&gt;4096,"14x8",IF(C12&gt;3837,"14x9",IF(C12&gt;3500,"14x10",IF(C12&gt;3305,"16X10",IF(C12&gt;3254,"16x13",""))))))))</f>
      </c>
      <c r="F12" s="89" t="str">
        <f>IF(C12&gt;3254,"",IF(C12&gt;3155,"16x13",IF(C12&gt;3109,"18x11",IF(C12&gt;2844,"17X11",IF(C12&gt;2750,"17x13","")))))</f>
        <v>17x13</v>
      </c>
      <c r="G12" s="91">
        <f>G8*(F8*0.95/F8)^0.3333</f>
        <v>3607.7907595545303</v>
      </c>
      <c r="H12" s="92" t="s">
        <v>328</v>
      </c>
      <c r="I12" s="93">
        <f>M8*(100/L8)^0.33333</f>
        <v>3722.3214711101296</v>
      </c>
      <c r="J12" s="89">
        <f>IF(I12&gt;8100,"",IF(I12&gt;7900,"9,5x5",IF(I12&gt;6600,"10x6",IF(I12&gt;6400,"10x8",IF(I12&gt;6150,"11x7",IF(I12&gt;5500,"11x8",IF(I12&gt;5150,"12x8",IF(I12&gt;5100,"13x8",""))))))))</f>
      </c>
      <c r="K12" s="90" t="str">
        <f>IF(I12&gt;5100,"",IF(I12&gt;4581,"12x9",IF(I12&gt;4435,"13x11",IF(I12&gt;4096,"14x8",IF(I12&gt;3837,"14x9",IF(I12&gt;3500,"14x10",IF(I12&gt;3305,"16X10",IF(I12&gt;3254,"16x13",""))))))))</f>
        <v>14x10</v>
      </c>
      <c r="L12" s="89">
        <f>IF(I12&gt;3254,"",IF(I12&gt;3155,"16x13",IF(I12&gt;3109,"18x11",IF(I12&gt;2844,"17X11",IF(I12&gt;2750,"17x13","")))))</f>
      </c>
      <c r="M12" s="94">
        <f>M8*(L8*0.95/L8)^0.3333</f>
        <v>4335.247206985143</v>
      </c>
      <c r="N12" s="92" t="s">
        <v>328</v>
      </c>
      <c r="O12" s="93">
        <f>$S$8*(100/$R$8)^0.33333</f>
        <v>4354.533988443356</v>
      </c>
      <c r="P12" s="89">
        <f>IF(O12&gt;8100,"",IF(O12&gt;7900,"9,5x5",IF(O12&gt;6600,"10x6",IF(O12&gt;6400,"10x8",IF(O12&gt;6150,"11x7",IF(O12&gt;5500,"11x8",IF(O12&gt;5150,"12x8",IF(O12&gt;5100,"13x8",""))))))))</f>
      </c>
      <c r="Q12" s="90" t="str">
        <f>IF(O12&gt;5100,"",IF(O12&gt;4581,"12x9",IF(O12&gt;4435,"13x11",IF(O12&gt;4096,"14x8",IF(O12&gt;3837,"14x9",IF(O12&gt;3500,"14x10",IF(O12&gt;3305,"16X10",IF(O12&gt;3254,"16x13",""))))))))</f>
        <v>14x8</v>
      </c>
      <c r="R12" s="89">
        <f>IF(O12&gt;3254,"",IF(O12&gt;3155,"16x13",IF(O12&gt;3109,"18x11",IF(O12&gt;2844,"17X11",IF(O12&gt;2750,"17x13","")))))</f>
      </c>
      <c r="S12" s="94">
        <f>S8*(R8*0.95/R8)^0.3333</f>
        <v>4607.5518501449815</v>
      </c>
      <c r="T12" s="92" t="s">
        <v>328</v>
      </c>
      <c r="U12" s="95" t="str">
        <f>A12</f>
        <v>Direktantrieb</v>
      </c>
      <c r="V12" s="96" t="s">
        <v>311</v>
      </c>
    </row>
    <row r="13" spans="1:22" ht="29.25" customHeight="1">
      <c r="A13" s="97" t="s">
        <v>312</v>
      </c>
      <c r="B13" s="98">
        <v>1</v>
      </c>
      <c r="C13" s="99">
        <f>$C$12/$B13</f>
        <v>2751.085125400367</v>
      </c>
      <c r="D13" s="100">
        <f>IF(C13&gt;8100,"",IF(C13&gt;7900,"9,5x5",IF(C13&gt;6600,"10x6",IF(C13&gt;6400,"10x8",IF(C13&gt;6150,"11x7",IF(C13&gt;5500,"11x8",IF(C13&gt;5150,"12x8",IF(C13&gt;5100,"13x8",""))))))))</f>
      </c>
      <c r="E13" s="100">
        <f>IF(C13&gt;5100,"",IF(C13&gt;4581,"12x9",IF(C13&gt;4435,"13x11",IF(C13&gt;4096,"14x8",IF(C13&gt;3837,"14x9",IF(C13&gt;3500,"14x10",IF(C13&gt;3305,"16X10",IF(C13&gt;3254,"16x13",""))))))))</f>
      </c>
      <c r="F13" s="101" t="str">
        <f>IF(C13&gt;3254,"",IF(C13&gt;3155,"16x13",IF(C13&gt;3109,"18x11",IF(C13&gt;2844,"17X11",IF(C13&gt;2750,"17x13","")))))</f>
        <v>17x13</v>
      </c>
      <c r="G13" s="99">
        <f>$G$12/B13</f>
        <v>3607.7907595545303</v>
      </c>
      <c r="H13" s="102">
        <f>$H$8</f>
        <v>0.7913500000000001</v>
      </c>
      <c r="I13" s="103">
        <f>$I$12/$B13</f>
        <v>3722.3214711101296</v>
      </c>
      <c r="J13" s="100">
        <f>IF(I13&gt;8100,"",IF(I13&gt;7900,"9,5x5",IF(I13&gt;6600,"10x6",IF(I13&gt;6400,"10x8",IF(I13&gt;6150,"11x7",IF(I13&gt;5500,"11x8",IF(I13&gt;5150,"12x8",IF(I13&gt;5100,"13x8",""))))))))</f>
      </c>
      <c r="K13" s="100" t="str">
        <f>IF(I13&gt;5100,"",IF(I13&gt;4581,"12x9",IF(I13&gt;4435,"13x11",IF(I13&gt;4096,"14x8",IF(I13&gt;3837,"14x9",IF(I13&gt;3500,"14x10",IF(I13&gt;3305,"16X10",IF(I13&gt;3254,"16x13",""))))))))</f>
        <v>14x10</v>
      </c>
      <c r="L13" s="101">
        <f>IF(I13&gt;3254,"",IF(I13&gt;3155,"16x13",IF(I13&gt;3109,"18x11",IF(I13&gt;2844,"17X11",IF(I13&gt;2750,"17x13","")))))</f>
      </c>
      <c r="M13" s="104">
        <f>M$12/$B13</f>
        <v>4335.247206985143</v>
      </c>
      <c r="N13" s="102">
        <f>N$8</f>
        <v>0.8314695501730104</v>
      </c>
      <c r="O13" s="103">
        <f>$O$12/$B13</f>
        <v>4354.533988443356</v>
      </c>
      <c r="P13" s="100">
        <f>IF(O13&gt;8100,"",IF(O13&gt;7900,"9,5x5",IF(O13&gt;6600,"10x6",IF(O13&gt;6400,"10x8",IF(O13&gt;6150,"11x7",IF(O13&gt;5500,"11x8",IF(O13&gt;5150,"12x8",IF(O13&gt;5100,"13x8",""))))))))</f>
      </c>
      <c r="Q13" s="100" t="str">
        <f>IF(O13&gt;5100,"",IF(O13&gt;4581,"12x9",IF(O13&gt;4435,"13x11",IF(O13&gt;4096,"14x8",IF(O13&gt;3837,"14x9",IF(O13&gt;3500,"14x10",IF(O13&gt;3305,"16X10",IF(O13&gt;3254,"16x13",""))))))))</f>
        <v>14x8</v>
      </c>
      <c r="R13" s="101">
        <f>IF(O13&gt;3254,"",IF(O13&gt;3155,"16x13",IF(O13&gt;3109,"18x11",IF(O13&gt;2844,"17X11",IF(O13&gt;2750,"17x13","")))))</f>
      </c>
      <c r="S13" s="104">
        <f>S$12/$B13</f>
        <v>4607.5518501449815</v>
      </c>
      <c r="T13" s="102">
        <f>T$8</f>
        <v>0.8313224445646294</v>
      </c>
      <c r="U13" s="105" t="str">
        <f>A13</f>
        <v>Wunschunters.</v>
      </c>
      <c r="V13" s="96">
        <f>B13</f>
        <v>1</v>
      </c>
    </row>
    <row r="14" spans="1:22" s="74" customFormat="1" ht="24.75" customHeight="1">
      <c r="A14" s="106"/>
      <c r="B14" s="107"/>
      <c r="C14" s="108"/>
      <c r="D14" s="109"/>
      <c r="E14" s="109"/>
      <c r="F14" s="110"/>
      <c r="G14" s="111"/>
      <c r="H14" s="112"/>
      <c r="I14" s="108"/>
      <c r="J14" s="109"/>
      <c r="K14" s="109"/>
      <c r="L14" s="110"/>
      <c r="M14" s="111"/>
      <c r="N14" s="112"/>
      <c r="O14" s="108"/>
      <c r="P14" s="109"/>
      <c r="Q14" s="109"/>
      <c r="R14" s="110"/>
      <c r="S14" s="111"/>
      <c r="T14" s="112"/>
      <c r="U14" s="113"/>
      <c r="V14" s="107"/>
    </row>
    <row r="15" spans="1:22" s="74" customFormat="1" ht="24.75" customHeight="1">
      <c r="A15" s="114"/>
      <c r="B15" s="115"/>
      <c r="C15" s="108"/>
      <c r="D15" s="108"/>
      <c r="E15" s="109"/>
      <c r="F15" s="109"/>
      <c r="G15" s="111"/>
      <c r="H15" s="112"/>
      <c r="I15" s="108"/>
      <c r="J15" s="110"/>
      <c r="K15" s="109"/>
      <c r="L15" s="110"/>
      <c r="M15" s="111"/>
      <c r="N15" s="112"/>
      <c r="O15" s="108"/>
      <c r="P15" s="110"/>
      <c r="Q15" s="109"/>
      <c r="R15" s="110"/>
      <c r="S15" s="111"/>
      <c r="T15" s="112"/>
      <c r="U15" s="114"/>
      <c r="V15" s="115"/>
    </row>
    <row r="16" spans="1:22" s="74" customFormat="1" ht="24.75" customHeight="1">
      <c r="A16" s="114"/>
      <c r="B16" s="107"/>
      <c r="C16" s="108"/>
      <c r="D16" s="108"/>
      <c r="E16" s="110"/>
      <c r="F16" s="109"/>
      <c r="G16" s="111"/>
      <c r="H16" s="112"/>
      <c r="I16" s="108"/>
      <c r="J16" s="109"/>
      <c r="K16" s="109"/>
      <c r="L16" s="110"/>
      <c r="M16" s="111"/>
      <c r="N16" s="112"/>
      <c r="O16" s="108"/>
      <c r="P16" s="109"/>
      <c r="Q16" s="109"/>
      <c r="R16" s="110"/>
      <c r="S16" s="111"/>
      <c r="T16" s="112"/>
      <c r="U16" s="114"/>
      <c r="V16" s="107"/>
    </row>
    <row r="17" spans="1:22" s="74" customFormat="1" ht="24.75" customHeight="1">
      <c r="A17" s="116"/>
      <c r="B17" s="115"/>
      <c r="C17" s="108"/>
      <c r="D17" s="108"/>
      <c r="E17" s="109"/>
      <c r="F17" s="109"/>
      <c r="G17" s="111"/>
      <c r="H17" s="112"/>
      <c r="I17" s="108"/>
      <c r="J17" s="110"/>
      <c r="K17" s="109"/>
      <c r="L17" s="110"/>
      <c r="M17" s="111"/>
      <c r="N17" s="112"/>
      <c r="O17" s="108"/>
      <c r="P17" s="110"/>
      <c r="Q17" s="109"/>
      <c r="R17" s="110"/>
      <c r="S17" s="111"/>
      <c r="T17" s="112"/>
      <c r="U17" s="116"/>
      <c r="V17" s="115"/>
    </row>
    <row r="18" spans="1:22" s="74" customFormat="1" ht="24.75" customHeight="1">
      <c r="A18" s="116"/>
      <c r="B18" s="115"/>
      <c r="C18" s="108"/>
      <c r="D18" s="108"/>
      <c r="E18" s="110"/>
      <c r="F18" s="109"/>
      <c r="G18" s="111"/>
      <c r="H18" s="112"/>
      <c r="I18" s="108"/>
      <c r="J18" s="109"/>
      <c r="K18" s="109"/>
      <c r="L18" s="110"/>
      <c r="M18" s="111"/>
      <c r="N18" s="112"/>
      <c r="O18" s="108"/>
      <c r="P18" s="109"/>
      <c r="Q18" s="109"/>
      <c r="R18" s="110"/>
      <c r="S18" s="111"/>
      <c r="T18" s="112"/>
      <c r="U18" s="116"/>
      <c r="V18" s="115"/>
    </row>
    <row r="19" spans="1:22" s="74" customFormat="1" ht="24.75" customHeight="1">
      <c r="A19" s="114"/>
      <c r="B19" s="115"/>
      <c r="C19" s="108"/>
      <c r="D19" s="110"/>
      <c r="E19" s="109"/>
      <c r="F19" s="110"/>
      <c r="G19" s="111"/>
      <c r="H19" s="112"/>
      <c r="I19" s="108"/>
      <c r="J19" s="110"/>
      <c r="K19" s="109"/>
      <c r="L19" s="110"/>
      <c r="M19" s="111"/>
      <c r="N19" s="112"/>
      <c r="O19" s="108"/>
      <c r="P19" s="110"/>
      <c r="Q19" s="109"/>
      <c r="R19" s="110"/>
      <c r="S19" s="111"/>
      <c r="T19" s="112"/>
      <c r="U19" s="114"/>
      <c r="V19" s="115"/>
    </row>
    <row r="20" spans="1:22" s="74" customFormat="1" ht="24.75" customHeight="1">
      <c r="A20" s="114"/>
      <c r="B20" s="115"/>
      <c r="C20" s="108"/>
      <c r="D20" s="109"/>
      <c r="E20" s="109"/>
      <c r="F20" s="110"/>
      <c r="G20" s="111"/>
      <c r="H20" s="112"/>
      <c r="I20" s="108"/>
      <c r="J20" s="109"/>
      <c r="K20" s="109"/>
      <c r="L20" s="110"/>
      <c r="M20" s="111"/>
      <c r="N20" s="112"/>
      <c r="O20" s="108"/>
      <c r="P20" s="109"/>
      <c r="Q20" s="109"/>
      <c r="R20" s="110"/>
      <c r="S20" s="111"/>
      <c r="T20" s="112"/>
      <c r="U20" s="114"/>
      <c r="V20" s="115"/>
    </row>
    <row r="21" spans="1:22" s="74" customFormat="1" ht="24.75" customHeight="1">
      <c r="A21" s="116"/>
      <c r="B21" s="115"/>
      <c r="C21" s="108"/>
      <c r="D21" s="110"/>
      <c r="E21" s="109"/>
      <c r="F21" s="110"/>
      <c r="G21" s="111"/>
      <c r="H21" s="112"/>
      <c r="I21" s="108"/>
      <c r="J21" s="110"/>
      <c r="K21" s="109"/>
      <c r="L21" s="110"/>
      <c r="M21" s="111"/>
      <c r="N21" s="112"/>
      <c r="O21" s="108"/>
      <c r="P21" s="110"/>
      <c r="Q21" s="109"/>
      <c r="R21" s="110"/>
      <c r="S21" s="111"/>
      <c r="T21" s="112"/>
      <c r="U21" s="116"/>
      <c r="V21" s="115"/>
    </row>
    <row r="22" spans="1:22" s="74" customFormat="1" ht="24.75" customHeight="1">
      <c r="A22" s="116"/>
      <c r="B22" s="115"/>
      <c r="C22" s="108"/>
      <c r="D22" s="109"/>
      <c r="E22" s="109"/>
      <c r="F22" s="110"/>
      <c r="G22" s="111"/>
      <c r="H22" s="112"/>
      <c r="I22" s="108"/>
      <c r="J22" s="109"/>
      <c r="K22" s="109"/>
      <c r="L22" s="110"/>
      <c r="M22" s="111"/>
      <c r="N22" s="112"/>
      <c r="O22" s="108"/>
      <c r="P22" s="109"/>
      <c r="Q22" s="109"/>
      <c r="R22" s="110"/>
      <c r="S22" s="111"/>
      <c r="T22" s="112"/>
      <c r="U22" s="116"/>
      <c r="V22" s="115"/>
    </row>
    <row r="23" spans="1:22" s="74" customFormat="1" ht="24" customHeight="1">
      <c r="A23" s="114"/>
      <c r="B23" s="115"/>
      <c r="C23" s="108"/>
      <c r="D23" s="110"/>
      <c r="E23" s="109"/>
      <c r="F23" s="110"/>
      <c r="G23" s="111"/>
      <c r="H23" s="112"/>
      <c r="I23" s="108"/>
      <c r="J23" s="110"/>
      <c r="K23" s="109"/>
      <c r="L23" s="110"/>
      <c r="M23" s="111"/>
      <c r="N23" s="112"/>
      <c r="O23" s="108"/>
      <c r="P23" s="110"/>
      <c r="Q23" s="109"/>
      <c r="R23" s="110"/>
      <c r="S23" s="111"/>
      <c r="T23" s="112"/>
      <c r="U23" s="114"/>
      <c r="V23" s="115"/>
    </row>
    <row r="24" spans="1:22" s="74" customFormat="1" ht="24.75" customHeight="1">
      <c r="A24" s="116"/>
      <c r="B24" s="115"/>
      <c r="C24" s="108"/>
      <c r="D24" s="109"/>
      <c r="E24" s="109"/>
      <c r="F24" s="110"/>
      <c r="G24" s="111"/>
      <c r="H24" s="112"/>
      <c r="I24" s="108"/>
      <c r="J24" s="109"/>
      <c r="K24" s="109"/>
      <c r="L24" s="110"/>
      <c r="M24" s="111"/>
      <c r="N24" s="112"/>
      <c r="O24" s="108"/>
      <c r="P24" s="109"/>
      <c r="Q24" s="109"/>
      <c r="R24" s="110"/>
      <c r="S24" s="111"/>
      <c r="T24" s="112"/>
      <c r="U24" s="116"/>
      <c r="V24" s="115"/>
    </row>
    <row r="25" spans="1:22" s="74" customFormat="1" ht="24.75" customHeight="1">
      <c r="A25" s="114"/>
      <c r="B25" s="115"/>
      <c r="C25" s="108"/>
      <c r="D25" s="110"/>
      <c r="E25" s="109"/>
      <c r="F25" s="110"/>
      <c r="G25" s="111"/>
      <c r="H25" s="112"/>
      <c r="I25" s="108"/>
      <c r="J25" s="110"/>
      <c r="K25" s="109"/>
      <c r="L25" s="110"/>
      <c r="M25" s="111"/>
      <c r="N25" s="112"/>
      <c r="O25" s="108"/>
      <c r="P25" s="110"/>
      <c r="Q25" s="109"/>
      <c r="R25" s="110"/>
      <c r="S25" s="111"/>
      <c r="T25" s="112"/>
      <c r="U25" s="114"/>
      <c r="V25" s="115"/>
    </row>
    <row r="26" spans="1:22" s="74" customFormat="1" ht="24.75" customHeight="1">
      <c r="A26" s="116"/>
      <c r="B26" s="115"/>
      <c r="C26" s="108"/>
      <c r="D26" s="110"/>
      <c r="E26" s="109"/>
      <c r="F26" s="110"/>
      <c r="G26" s="111"/>
      <c r="H26" s="112"/>
      <c r="I26" s="108"/>
      <c r="J26" s="110"/>
      <c r="K26" s="109"/>
      <c r="L26" s="110"/>
      <c r="M26" s="111"/>
      <c r="N26" s="112"/>
      <c r="O26" s="108"/>
      <c r="P26" s="110"/>
      <c r="Q26" s="109"/>
      <c r="R26" s="110"/>
      <c r="S26" s="111"/>
      <c r="T26" s="112"/>
      <c r="U26" s="116"/>
      <c r="V26" s="115"/>
    </row>
    <row r="27" spans="1:22" s="74" customFormat="1" ht="24.75" customHeight="1">
      <c r="A27" s="116"/>
      <c r="B27" s="115"/>
      <c r="C27" s="108"/>
      <c r="D27" s="110"/>
      <c r="E27" s="109"/>
      <c r="F27" s="110"/>
      <c r="G27" s="111"/>
      <c r="H27" s="112"/>
      <c r="I27" s="108"/>
      <c r="J27" s="110"/>
      <c r="K27" s="109"/>
      <c r="L27" s="110"/>
      <c r="M27" s="111"/>
      <c r="N27" s="112"/>
      <c r="O27" s="108"/>
      <c r="P27" s="110"/>
      <c r="Q27" s="109"/>
      <c r="R27" s="110"/>
      <c r="S27" s="111"/>
      <c r="T27" s="112"/>
      <c r="U27" s="116"/>
      <c r="V27" s="115"/>
    </row>
    <row r="28" spans="1:22" s="74" customFormat="1" ht="24.75" customHeight="1">
      <c r="A28" s="116"/>
      <c r="B28" s="115"/>
      <c r="C28" s="108"/>
      <c r="D28" s="110"/>
      <c r="E28" s="109"/>
      <c r="F28" s="110"/>
      <c r="G28" s="111"/>
      <c r="H28" s="112"/>
      <c r="I28" s="108"/>
      <c r="J28" s="110"/>
      <c r="K28" s="109"/>
      <c r="L28" s="110"/>
      <c r="M28" s="111"/>
      <c r="N28" s="112"/>
      <c r="O28" s="108"/>
      <c r="P28" s="110"/>
      <c r="Q28" s="109"/>
      <c r="R28" s="110"/>
      <c r="S28" s="111"/>
      <c r="T28" s="112"/>
      <c r="U28" s="116"/>
      <c r="V28" s="115"/>
    </row>
    <row r="29" spans="1:22" s="74" customFormat="1" ht="24.75" customHeight="1">
      <c r="A29" s="116"/>
      <c r="B29" s="117"/>
      <c r="C29" s="108"/>
      <c r="D29" s="110"/>
      <c r="E29" s="109"/>
      <c r="F29" s="110"/>
      <c r="G29" s="111"/>
      <c r="H29" s="112"/>
      <c r="I29" s="108"/>
      <c r="J29" s="110"/>
      <c r="K29" s="109"/>
      <c r="L29" s="110"/>
      <c r="M29" s="111"/>
      <c r="N29" s="112"/>
      <c r="O29" s="108"/>
      <c r="P29" s="110"/>
      <c r="Q29" s="109"/>
      <c r="R29" s="110"/>
      <c r="S29" s="111"/>
      <c r="T29" s="112"/>
      <c r="U29" s="116"/>
      <c r="V29" s="117"/>
    </row>
    <row r="30" spans="1:22" s="74" customFormat="1" ht="24.75" customHeight="1">
      <c r="A30" s="116"/>
      <c r="B30" s="115"/>
      <c r="C30" s="108"/>
      <c r="D30" s="110"/>
      <c r="E30" s="109"/>
      <c r="F30" s="110"/>
      <c r="G30" s="111"/>
      <c r="H30" s="112"/>
      <c r="I30" s="108"/>
      <c r="J30" s="110"/>
      <c r="K30" s="109"/>
      <c r="L30" s="110"/>
      <c r="M30" s="111"/>
      <c r="N30" s="112"/>
      <c r="O30" s="108"/>
      <c r="P30" s="110"/>
      <c r="Q30" s="109"/>
      <c r="R30" s="110"/>
      <c r="S30" s="111"/>
      <c r="T30" s="112"/>
      <c r="U30" s="116"/>
      <c r="V30" s="115"/>
    </row>
    <row r="31" spans="1:22" s="74" customFormat="1" ht="24.75" customHeight="1">
      <c r="A31" s="116"/>
      <c r="B31" s="117"/>
      <c r="C31" s="108"/>
      <c r="D31" s="110"/>
      <c r="E31" s="109"/>
      <c r="F31" s="110"/>
      <c r="G31" s="111"/>
      <c r="H31" s="112"/>
      <c r="I31" s="108"/>
      <c r="J31" s="110"/>
      <c r="K31" s="109"/>
      <c r="L31" s="110"/>
      <c r="M31" s="111"/>
      <c r="N31" s="112"/>
      <c r="O31" s="108"/>
      <c r="P31" s="110"/>
      <c r="Q31" s="109"/>
      <c r="R31" s="110"/>
      <c r="S31" s="111"/>
      <c r="T31" s="112"/>
      <c r="U31" s="116"/>
      <c r="V31" s="117"/>
    </row>
    <row r="32" spans="3:20" ht="12.75">
      <c r="C32" s="118"/>
      <c r="D32" s="118"/>
      <c r="E32" s="118"/>
      <c r="F32" s="119">
        <f>IF(C32&gt;3254,"",IF(C32&gt;3155,"16x13",IF(C32&gt;3109,"18x11",IF(C32&gt;2844,"17X11",IF(C32&gt;2750,"17x13","")))))</f>
      </c>
      <c r="G32" s="118"/>
      <c r="H32" s="118"/>
      <c r="I32" s="118"/>
      <c r="J32" s="118"/>
      <c r="K32" s="118">
        <f>IF(J32&gt;8100,"",IF(J32&gt;7900,"9,5x5",IF(J32&gt;6600,"10x6",IF(J32&gt;6150,"10x8",IF(J32&gt;5500,"11x8",IF(J32&gt;5165,"12x8",IF(J32&gt;5240,"13x8/12,5x7,5",IF(J32&gt;4581,"12x9",""))))))))</f>
      </c>
      <c r="L32" s="118"/>
      <c r="M32" s="118"/>
      <c r="N32" s="118"/>
      <c r="O32" s="118"/>
      <c r="P32" s="118"/>
      <c r="Q32" s="118"/>
      <c r="R32" s="118"/>
      <c r="S32" s="118"/>
      <c r="T32" s="118"/>
    </row>
    <row r="38" ht="12.75">
      <c r="M38" s="120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60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8"/>
  <sheetViews>
    <sheetView zoomScale="75" zoomScaleNormal="75" workbookViewId="0" topLeftCell="A1">
      <selection activeCell="D14" sqref="D14"/>
    </sheetView>
  </sheetViews>
  <sheetFormatPr defaultColWidth="11.421875" defaultRowHeight="12.75"/>
  <cols>
    <col min="1" max="1" width="17.8515625" style="0" customWidth="1"/>
    <col min="2" max="2" width="9.7109375" style="0" customWidth="1"/>
    <col min="3" max="3" width="8.57421875" style="0" customWidth="1"/>
    <col min="4" max="4" width="10.140625" style="0" customWidth="1"/>
    <col min="5" max="5" width="10.00390625" style="0" customWidth="1"/>
    <col min="6" max="6" width="9.57421875" style="0" customWidth="1"/>
    <col min="7" max="8" width="7.8515625" style="0" customWidth="1"/>
    <col min="9" max="9" width="8.8515625" style="0" customWidth="1"/>
    <col min="10" max="10" width="10.28125" style="0" customWidth="1"/>
    <col min="11" max="12" width="9.421875" style="0" customWidth="1"/>
    <col min="13" max="13" width="8.00390625" style="0" customWidth="1"/>
    <col min="14" max="14" width="6.57421875" style="0" customWidth="1"/>
    <col min="15" max="15" width="8.57421875" style="0" customWidth="1"/>
    <col min="16" max="16" width="9.57421875" style="0" customWidth="1"/>
    <col min="17" max="17" width="10.421875" style="0" customWidth="1"/>
    <col min="18" max="18" width="10.57421875" style="0" customWidth="1"/>
    <col min="19" max="19" width="7.28125" style="0" customWidth="1"/>
    <col min="20" max="20" width="7.57421875" style="0" customWidth="1"/>
    <col min="21" max="21" width="18.7109375" style="0" customWidth="1"/>
    <col min="22" max="22" width="8.140625" style="0" customWidth="1"/>
    <col min="23" max="23" width="9.00390625" style="0" customWidth="1"/>
    <col min="24" max="24" width="9.140625" style="0" customWidth="1"/>
    <col min="25" max="25" width="7.28125" style="0" customWidth="1"/>
    <col min="26" max="26" width="5.57421875" style="0" customWidth="1"/>
    <col min="27" max="27" width="6.00390625" style="0" customWidth="1"/>
    <col min="28" max="28" width="7.57421875" style="0" customWidth="1"/>
    <col min="29" max="29" width="16.8515625" style="0" customWidth="1"/>
    <col min="30" max="30" width="13.140625" style="0" customWidth="1"/>
    <col min="31" max="31" width="10.00390625" style="0" customWidth="1"/>
    <col min="32" max="32" width="6.57421875" style="0" customWidth="1"/>
    <col min="33" max="33" width="13.28125" style="0" customWidth="1"/>
    <col min="34" max="34" width="6.00390625" style="0" customWidth="1"/>
    <col min="35" max="35" width="7.00390625" style="0" customWidth="1"/>
    <col min="36" max="36" width="6.7109375" style="0" customWidth="1"/>
    <col min="37" max="39" width="6.57421875" style="0" customWidth="1"/>
    <col min="40" max="40" width="12.7109375" style="0" customWidth="1"/>
    <col min="41" max="41" width="6.00390625" style="0" customWidth="1"/>
    <col min="42" max="42" width="6.57421875" style="0" customWidth="1"/>
    <col min="43" max="43" width="8.7109375" style="0" customWidth="1"/>
    <col min="44" max="46" width="6.57421875" style="0" customWidth="1"/>
    <col min="47" max="47" width="11.57421875" style="0" customWidth="1"/>
    <col min="48" max="48" width="6.00390625" style="0" customWidth="1"/>
    <col min="49" max="49" width="6.57421875" style="0" customWidth="1"/>
    <col min="50" max="50" width="8.7109375" style="0" customWidth="1"/>
    <col min="51" max="53" width="6.57421875" style="0" customWidth="1"/>
    <col min="54" max="54" width="12.7109375" style="0" customWidth="1"/>
    <col min="55" max="16384" width="11.57421875" style="0" customWidth="1"/>
  </cols>
  <sheetData>
    <row r="1" spans="1:22" ht="32.25" customHeight="1">
      <c r="A1" s="44" t="s">
        <v>295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29.25" customHeight="1">
      <c r="A2" s="46" t="s">
        <v>296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ht="36" customHeight="1">
      <c r="A3" s="46" t="s">
        <v>297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ht="25.5" customHeight="1" thickBot="1">
      <c r="A4" s="47" t="s">
        <v>298</v>
      </c>
    </row>
    <row r="5" spans="1:24" ht="30.75" customHeight="1" thickBot="1">
      <c r="A5" s="48" t="s">
        <v>313</v>
      </c>
      <c r="B5" s="49"/>
      <c r="C5" s="49"/>
      <c r="D5" s="49"/>
      <c r="E5" s="49"/>
      <c r="F5" s="49"/>
      <c r="G5" s="49"/>
      <c r="H5" s="49"/>
      <c r="I5" s="48" t="str">
        <f>+A5</f>
        <v>LRK350-20-13w</v>
      </c>
      <c r="J5" s="49"/>
      <c r="K5" s="50"/>
      <c r="L5" s="51"/>
      <c r="M5" s="49"/>
      <c r="N5" s="49"/>
      <c r="O5" s="48" t="str">
        <f>A5</f>
        <v>LRK350-20-13w</v>
      </c>
      <c r="P5" s="49"/>
      <c r="Q5" s="49"/>
      <c r="R5" s="49"/>
      <c r="S5" s="49"/>
      <c r="T5" s="49"/>
      <c r="U5" s="49"/>
      <c r="V5" s="52"/>
      <c r="W5" s="15"/>
      <c r="X5" s="15"/>
    </row>
    <row r="6" spans="1:24" ht="19.5" customHeight="1" thickBot="1">
      <c r="A6" s="53" t="s">
        <v>300</v>
      </c>
      <c r="B6" s="54"/>
      <c r="C6" s="15"/>
      <c r="D6" s="55" t="s">
        <v>301</v>
      </c>
      <c r="E6" s="56"/>
      <c r="F6" s="15"/>
      <c r="G6" s="15"/>
      <c r="H6" s="15"/>
      <c r="I6" s="57"/>
      <c r="J6" s="55" t="s">
        <v>301</v>
      </c>
      <c r="K6" s="56"/>
      <c r="L6" s="15"/>
      <c r="M6" s="15"/>
      <c r="N6" s="15"/>
      <c r="O6" s="57"/>
      <c r="P6" s="55" t="s">
        <v>301</v>
      </c>
      <c r="Q6" s="55"/>
      <c r="R6" s="15"/>
      <c r="S6" s="15"/>
      <c r="T6" s="15"/>
      <c r="U6" s="58" t="s">
        <v>302</v>
      </c>
      <c r="V6" s="59"/>
      <c r="W6" s="15"/>
      <c r="X6" s="15"/>
    </row>
    <row r="7" spans="1:22" ht="45" customHeight="1">
      <c r="A7" s="60" t="s">
        <v>315</v>
      </c>
      <c r="B7" s="61">
        <v>10</v>
      </c>
      <c r="C7" s="62" t="s">
        <v>303</v>
      </c>
      <c r="D7" s="63" t="s">
        <v>316</v>
      </c>
      <c r="E7" s="63" t="s">
        <v>317</v>
      </c>
      <c r="F7" s="63" t="s">
        <v>318</v>
      </c>
      <c r="G7" s="63" t="s">
        <v>319</v>
      </c>
      <c r="H7" s="63" t="s">
        <v>320</v>
      </c>
      <c r="I7" s="62" t="s">
        <v>303</v>
      </c>
      <c r="J7" s="63" t="s">
        <v>316</v>
      </c>
      <c r="K7" s="63" t="s">
        <v>317</v>
      </c>
      <c r="L7" s="63" t="s">
        <v>318</v>
      </c>
      <c r="M7" s="63" t="s">
        <v>319</v>
      </c>
      <c r="N7" s="63" t="s">
        <v>320</v>
      </c>
      <c r="O7" s="62" t="s">
        <v>303</v>
      </c>
      <c r="P7" s="63" t="s">
        <v>316</v>
      </c>
      <c r="Q7" s="63" t="s">
        <v>317</v>
      </c>
      <c r="R7" s="63" t="s">
        <v>318</v>
      </c>
      <c r="S7" s="63" t="s">
        <v>319</v>
      </c>
      <c r="T7" s="63" t="s">
        <v>320</v>
      </c>
      <c r="U7" s="64" t="s">
        <v>304</v>
      </c>
      <c r="V7" s="59"/>
    </row>
    <row r="8" spans="1:22" ht="24.75" customHeight="1">
      <c r="A8" s="60" t="s">
        <v>321</v>
      </c>
      <c r="B8" s="65">
        <v>2</v>
      </c>
      <c r="C8" s="66">
        <v>300</v>
      </c>
      <c r="D8" s="67">
        <v>10</v>
      </c>
      <c r="E8" s="68">
        <f>C8/D8</f>
        <v>30</v>
      </c>
      <c r="F8" s="69">
        <f>(D8-E8*$B$9)*(E8-$B$8)</f>
        <v>261.52</v>
      </c>
      <c r="G8" s="69">
        <f>($B$10+$B$11*E8)*(D8)</f>
        <v>5690</v>
      </c>
      <c r="H8" s="70">
        <f>F8/D8/E8</f>
        <v>0.8717333333333332</v>
      </c>
      <c r="I8" s="66">
        <v>200</v>
      </c>
      <c r="J8" s="67">
        <v>10.3</v>
      </c>
      <c r="K8" s="68">
        <f>I8/J8</f>
        <v>19.41747572815534</v>
      </c>
      <c r="L8" s="69">
        <f>(J8-K8*$B$9)*(K8-$B$8)</f>
        <v>171.9595249316618</v>
      </c>
      <c r="M8" s="69">
        <f>($B$10+$B$11*K8)*(J8)</f>
        <v>6264.000000000001</v>
      </c>
      <c r="N8" s="70">
        <f>L8/J8/K8</f>
        <v>0.859797624658309</v>
      </c>
      <c r="O8" s="66">
        <v>150</v>
      </c>
      <c r="P8" s="67">
        <v>10.6</v>
      </c>
      <c r="Q8" s="68">
        <f>O8/P8</f>
        <v>14.150943396226415</v>
      </c>
      <c r="R8" s="69">
        <f>(P8-Q8*$B$9)*(Q8-$B$8)</f>
        <v>125.01715913136347</v>
      </c>
      <c r="S8" s="69">
        <f>($B$10+$B$11*Q8)*(P8)</f>
        <v>6653</v>
      </c>
      <c r="T8" s="70">
        <f>R8/P8/Q8</f>
        <v>0.8334477275424231</v>
      </c>
      <c r="U8" s="64" t="s">
        <v>305</v>
      </c>
      <c r="V8" s="59"/>
    </row>
    <row r="9" spans="1:22" ht="24" customHeight="1">
      <c r="A9" s="60" t="s">
        <v>322</v>
      </c>
      <c r="B9" s="71">
        <v>0.022</v>
      </c>
      <c r="C9" s="72" t="str">
        <f>IF(E8&lt;($B$8*2),"Strom zu klein!"," ")</f>
        <v> </v>
      </c>
      <c r="E9" s="73"/>
      <c r="F9" s="15"/>
      <c r="G9" s="74"/>
      <c r="H9" s="75"/>
      <c r="I9" s="72" t="str">
        <f>IF(K8&lt;($B$8*2),"Strom zu klein!"," ")</f>
        <v> </v>
      </c>
      <c r="J9" s="15"/>
      <c r="K9" s="73"/>
      <c r="L9" s="15"/>
      <c r="M9" s="74"/>
      <c r="N9" s="15"/>
      <c r="O9" s="76" t="str">
        <f>IF(Q8&lt;($B$8*2),"Strom zu klein!"," ")</f>
        <v> </v>
      </c>
      <c r="P9" s="15"/>
      <c r="Q9" s="73"/>
      <c r="R9" s="15"/>
      <c r="S9" s="74"/>
      <c r="T9" s="15"/>
      <c r="U9" s="64" t="s">
        <v>306</v>
      </c>
      <c r="V9" s="59"/>
    </row>
    <row r="10" spans="1:22" ht="25.5" customHeight="1">
      <c r="A10" s="60" t="s">
        <v>323</v>
      </c>
      <c r="B10" s="77">
        <v>680</v>
      </c>
      <c r="C10" s="16" t="s">
        <v>324</v>
      </c>
      <c r="E10" s="78" t="s">
        <v>325</v>
      </c>
      <c r="F10" s="15"/>
      <c r="G10" s="74" t="s">
        <v>326</v>
      </c>
      <c r="H10" s="15"/>
      <c r="I10" s="79" t="s">
        <v>324</v>
      </c>
      <c r="K10" s="78" t="s">
        <v>325</v>
      </c>
      <c r="L10" s="15"/>
      <c r="M10" s="74" t="s">
        <v>326</v>
      </c>
      <c r="N10" s="15"/>
      <c r="O10" s="79" t="s">
        <v>324</v>
      </c>
      <c r="Q10" s="78" t="s">
        <v>325</v>
      </c>
      <c r="R10" s="15"/>
      <c r="S10" s="74" t="s">
        <v>326</v>
      </c>
      <c r="T10" s="15"/>
      <c r="U10" s="64" t="s">
        <v>307</v>
      </c>
      <c r="V10" s="59"/>
    </row>
    <row r="11" spans="1:22" ht="20.25" customHeight="1" thickBot="1">
      <c r="A11" s="60" t="s">
        <v>327</v>
      </c>
      <c r="B11" s="80">
        <v>-3.7</v>
      </c>
      <c r="C11" s="81"/>
      <c r="D11" s="82"/>
      <c r="E11" s="82"/>
      <c r="F11" s="82"/>
      <c r="G11" s="82"/>
      <c r="H11" s="82"/>
      <c r="I11" s="83"/>
      <c r="J11" s="82"/>
      <c r="K11" s="82"/>
      <c r="L11" s="82"/>
      <c r="M11" s="82"/>
      <c r="N11" s="82"/>
      <c r="O11" s="83"/>
      <c r="P11" s="82"/>
      <c r="Q11" s="82"/>
      <c r="R11" s="82"/>
      <c r="S11" s="82"/>
      <c r="T11" s="82"/>
      <c r="U11" s="84" t="s">
        <v>308</v>
      </c>
      <c r="V11" s="85"/>
    </row>
    <row r="12" spans="1:22" ht="27" customHeight="1" thickTop="1">
      <c r="A12" s="86" t="s">
        <v>309</v>
      </c>
      <c r="B12" s="87" t="s">
        <v>310</v>
      </c>
      <c r="C12" s="88">
        <f>G8*(100/F8)^0.33333</f>
        <v>4129.95534182704</v>
      </c>
      <c r="D12" s="89">
        <f>IF(C12&gt;8100,"",IF(C12&gt;7900,"9,5x5",IF(C12&gt;6600,"10x6",IF(C12&gt;6400,"10x8",IF(C12&gt;6150,"11x7",IF(C12&gt;5500,"11x8",IF(C12&gt;5150,"12x8",IF(C12&gt;5100,"13x8",""))))))))</f>
      </c>
      <c r="E12" s="90" t="str">
        <f>IF(C12&gt;5100,"",IF(C12&gt;4581,"12x9",IF(C12&gt;4435,"13x11",IF(C12&gt;4096,"14x8",IF(C12&gt;3837,"14x9",IF(C12&gt;3500,"14x10",IF(C12&gt;3305,"16X10",IF(C12&gt;3254,"16x13",""))))))))</f>
        <v>14x8</v>
      </c>
      <c r="F12" s="89">
        <f>IF(C12&gt;3254,"",IF(C12&gt;3155,"16x13",IF(C12&gt;3109,"18x11",IF(C12&gt;2844,"17X11",IF(C12&gt;2750,"17x13","")))))</f>
      </c>
      <c r="G12" s="91">
        <f>G8*(F8*0.95/F8)^0.3333</f>
        <v>5593.550251189448</v>
      </c>
      <c r="H12" s="92" t="s">
        <v>328</v>
      </c>
      <c r="I12" s="93">
        <f>M8*(100/L8)^0.33333</f>
        <v>5228.500111222303</v>
      </c>
      <c r="J12" s="89" t="str">
        <f>IF(I12&gt;8100,"",IF(I12&gt;7900,"9,5x5",IF(I12&gt;6600,"10x6",IF(I12&gt;6400,"10x8",IF(I12&gt;6150,"11x7",IF(I12&gt;5500,"11x8",IF(I12&gt;5150,"12x8",IF(I12&gt;5100,"13x8",""))))))))</f>
        <v>12x8</v>
      </c>
      <c r="K12" s="90">
        <f>IF(I12&gt;5100,"",IF(I12&gt;4581,"12x9",IF(I12&gt;4435,"13x11",IF(I12&gt;4096,"14x8",IF(I12&gt;3837,"14x9",IF(I12&gt;3500,"14x10",IF(I12&gt;3305,"16X10",IF(I12&gt;3254,"16x13",""))))))))</f>
      </c>
      <c r="L12" s="89">
        <f>IF(I12&gt;3254,"",IF(I12&gt;3155,"16x13",IF(I12&gt;3109,"18x11",IF(I12&gt;2844,"17X11",IF(I12&gt;2750,"17x13","")))))</f>
      </c>
      <c r="M12" s="94">
        <f>M8*(L8*0.95/L8)^0.3333</f>
        <v>6157.820522574818</v>
      </c>
      <c r="N12" s="92" t="s">
        <v>328</v>
      </c>
      <c r="O12" s="93">
        <f>$S$8*(100/$R$8)^0.33333</f>
        <v>6175.820120394072</v>
      </c>
      <c r="P12" s="89" t="str">
        <f>IF(O12&gt;8100,"",IF(O12&gt;7900,"9,5x5",IF(O12&gt;6600,"10x6",IF(O12&gt;6400,"10x8",IF(O12&gt;6150,"11x7",IF(O12&gt;5500,"11x8",IF(O12&gt;5150,"12x8",IF(O12&gt;5100,"13x8",""))))))))</f>
        <v>11x7</v>
      </c>
      <c r="Q12" s="90">
        <f>IF(O12&gt;5100,"",IF(O12&gt;4581,"12x9",IF(O12&gt;4435,"13x11",IF(O12&gt;4096,"14x8",IF(O12&gt;3837,"14x9",IF(O12&gt;3500,"14x10",IF(O12&gt;3305,"16X10",IF(O12&gt;3254,"16x13",""))))))))</f>
      </c>
      <c r="R12" s="89">
        <f>IF(O12&gt;3254,"",IF(O12&gt;3155,"16x13",IF(O12&gt;3109,"18x11",IF(O12&gt;2844,"17X11",IF(O12&gt;2750,"17x13","")))))</f>
      </c>
      <c r="S12" s="94">
        <f>S8*(R8*0.95/R8)^0.3333</f>
        <v>6540.226682102531</v>
      </c>
      <c r="T12" s="92" t="s">
        <v>328</v>
      </c>
      <c r="U12" s="95" t="str">
        <f>A12</f>
        <v>Direktantrieb</v>
      </c>
      <c r="V12" s="96" t="s">
        <v>311</v>
      </c>
    </row>
    <row r="13" spans="1:22" ht="29.25" customHeight="1">
      <c r="A13" s="97" t="s">
        <v>312</v>
      </c>
      <c r="B13" s="98">
        <v>1</v>
      </c>
      <c r="C13" s="99">
        <f>$C$12/$B13</f>
        <v>4129.95534182704</v>
      </c>
      <c r="D13" s="100">
        <f>IF(C13&gt;8100,"",IF(C13&gt;7900,"9,5x5",IF(C13&gt;6600,"10x6",IF(C13&gt;6400,"10x8",IF(C13&gt;6150,"11x7",IF(C13&gt;5500,"11x8",IF(C13&gt;5150,"12x8",IF(C13&gt;5100,"13x8",""))))))))</f>
      </c>
      <c r="E13" s="100" t="str">
        <f>IF(C13&gt;5100,"",IF(C13&gt;4581,"12x9",IF(C13&gt;4435,"13x11",IF(C13&gt;4096,"14x8",IF(C13&gt;3837,"14x9",IF(C13&gt;3500,"14x10",IF(C13&gt;3305,"16X10",IF(C13&gt;3254,"16x13",""))))))))</f>
        <v>14x8</v>
      </c>
      <c r="F13" s="101">
        <f>IF(C13&gt;3254,"",IF(C13&gt;3155,"16x13",IF(C13&gt;3109,"18x11",IF(C13&gt;2844,"17X11",IF(C13&gt;2750,"17x13","")))))</f>
      </c>
      <c r="G13" s="99">
        <f>$G$12/B13</f>
        <v>5593.550251189448</v>
      </c>
      <c r="H13" s="102">
        <f>$H$8</f>
        <v>0.8717333333333332</v>
      </c>
      <c r="I13" s="103">
        <f>$I$12/$B13</f>
        <v>5228.500111222303</v>
      </c>
      <c r="J13" s="100" t="str">
        <f>IF(I13&gt;8100,"",IF(I13&gt;7900,"9,5x5",IF(I13&gt;6600,"10x6",IF(I13&gt;6400,"10x8",IF(I13&gt;6150,"11x7",IF(I13&gt;5500,"11x8",IF(I13&gt;5150,"12x8",IF(I13&gt;5100,"13x8",""))))))))</f>
        <v>12x8</v>
      </c>
      <c r="K13" s="100">
        <f>IF(I13&gt;5100,"",IF(I13&gt;4581,"12x9",IF(I13&gt;4435,"13x11",IF(I13&gt;4096,"14x8",IF(I13&gt;3837,"14x9",IF(I13&gt;3500,"14x10",IF(I13&gt;3305,"16X10",IF(I13&gt;3254,"16x13",""))))))))</f>
      </c>
      <c r="L13" s="101">
        <f>IF(I13&gt;3254,"",IF(I13&gt;3155,"16x13",IF(I13&gt;3109,"18x11",IF(I13&gt;2844,"17X11",IF(I13&gt;2750,"17x13","")))))</f>
      </c>
      <c r="M13" s="104">
        <f>M$12/$B13</f>
        <v>6157.820522574818</v>
      </c>
      <c r="N13" s="102">
        <f>N$8</f>
        <v>0.859797624658309</v>
      </c>
      <c r="O13" s="103">
        <f>$O$12/$B13</f>
        <v>6175.820120394072</v>
      </c>
      <c r="P13" s="100" t="str">
        <f>IF(O13&gt;8100,"",IF(O13&gt;7900,"9,5x5",IF(O13&gt;6600,"10x6",IF(O13&gt;6400,"10x8",IF(O13&gt;6150,"11x7",IF(O13&gt;5500,"11x8",IF(O13&gt;5150,"12x8",IF(O13&gt;5100,"13x8",""))))))))</f>
        <v>11x7</v>
      </c>
      <c r="Q13" s="100">
        <f>IF(O13&gt;5100,"",IF(O13&gt;4581,"12x9",IF(O13&gt;4435,"13x11",IF(O13&gt;4096,"14x8",IF(O13&gt;3837,"14x9",IF(O13&gt;3500,"14x10",IF(O13&gt;3305,"16X10",IF(O13&gt;3254,"16x13",""))))))))</f>
      </c>
      <c r="R13" s="101">
        <f>IF(O13&gt;3254,"",IF(O13&gt;3155,"16x13",IF(O13&gt;3109,"18x11",IF(O13&gt;2844,"17X11",IF(O13&gt;2750,"17x13","")))))</f>
      </c>
      <c r="S13" s="104">
        <f>S$12/$B13</f>
        <v>6540.226682102531</v>
      </c>
      <c r="T13" s="102">
        <f>T$8</f>
        <v>0.8334477275424231</v>
      </c>
      <c r="U13" s="105" t="str">
        <f>A13</f>
        <v>Wunschunters.</v>
      </c>
      <c r="V13" s="96">
        <f>B13</f>
        <v>1</v>
      </c>
    </row>
    <row r="14" spans="1:22" s="74" customFormat="1" ht="24.75" customHeight="1">
      <c r="A14" s="106"/>
      <c r="B14" s="107"/>
      <c r="C14" s="108"/>
      <c r="D14" s="109"/>
      <c r="E14" s="109"/>
      <c r="F14" s="110"/>
      <c r="G14" s="111"/>
      <c r="H14" s="112"/>
      <c r="I14" s="108"/>
      <c r="J14" s="109"/>
      <c r="K14" s="109"/>
      <c r="L14" s="110"/>
      <c r="M14" s="111"/>
      <c r="N14" s="112"/>
      <c r="O14" s="108"/>
      <c r="P14" s="109"/>
      <c r="Q14" s="109"/>
      <c r="R14" s="110"/>
      <c r="S14" s="111"/>
      <c r="T14" s="112"/>
      <c r="U14" s="113"/>
      <c r="V14" s="107"/>
    </row>
    <row r="15" spans="1:22" s="74" customFormat="1" ht="24.75" customHeight="1">
      <c r="A15" s="114"/>
      <c r="B15" s="115"/>
      <c r="C15" s="108"/>
      <c r="D15" s="108"/>
      <c r="E15" s="109"/>
      <c r="F15" s="109"/>
      <c r="G15" s="111"/>
      <c r="H15" s="112"/>
      <c r="I15" s="108"/>
      <c r="J15" s="110"/>
      <c r="K15" s="109"/>
      <c r="L15" s="110"/>
      <c r="M15" s="111"/>
      <c r="N15" s="112"/>
      <c r="O15" s="108"/>
      <c r="P15" s="110"/>
      <c r="Q15" s="109"/>
      <c r="R15" s="110"/>
      <c r="S15" s="111"/>
      <c r="T15" s="112"/>
      <c r="U15" s="114"/>
      <c r="V15" s="115"/>
    </row>
    <row r="16" spans="1:22" s="74" customFormat="1" ht="24.75" customHeight="1">
      <c r="A16" s="114"/>
      <c r="B16" s="107"/>
      <c r="C16" s="108"/>
      <c r="D16" s="108"/>
      <c r="E16" s="110"/>
      <c r="F16" s="109"/>
      <c r="G16" s="111"/>
      <c r="H16" s="112"/>
      <c r="I16" s="108"/>
      <c r="J16" s="109"/>
      <c r="K16" s="109"/>
      <c r="L16" s="110"/>
      <c r="M16" s="111"/>
      <c r="N16" s="112"/>
      <c r="O16" s="108"/>
      <c r="P16" s="109"/>
      <c r="Q16" s="109"/>
      <c r="R16" s="110"/>
      <c r="S16" s="111"/>
      <c r="T16" s="112"/>
      <c r="U16" s="114"/>
      <c r="V16" s="107"/>
    </row>
    <row r="17" spans="1:22" s="74" customFormat="1" ht="24.75" customHeight="1">
      <c r="A17" s="116"/>
      <c r="B17" s="115"/>
      <c r="C17" s="108"/>
      <c r="D17" s="108"/>
      <c r="E17" s="109"/>
      <c r="F17" s="109"/>
      <c r="G17" s="111"/>
      <c r="H17" s="112"/>
      <c r="I17" s="108"/>
      <c r="J17" s="110"/>
      <c r="K17" s="109"/>
      <c r="L17" s="110"/>
      <c r="M17" s="111"/>
      <c r="N17" s="112"/>
      <c r="O17" s="108"/>
      <c r="P17" s="110"/>
      <c r="Q17" s="109"/>
      <c r="R17" s="110"/>
      <c r="S17" s="111"/>
      <c r="T17" s="112"/>
      <c r="U17" s="116"/>
      <c r="V17" s="115"/>
    </row>
    <row r="18" spans="1:22" s="74" customFormat="1" ht="24.75" customHeight="1">
      <c r="A18" s="116"/>
      <c r="B18" s="115"/>
      <c r="C18" s="108"/>
      <c r="D18" s="108"/>
      <c r="E18" s="110"/>
      <c r="F18" s="109"/>
      <c r="G18" s="111"/>
      <c r="H18" s="112"/>
      <c r="I18" s="108"/>
      <c r="J18" s="109"/>
      <c r="K18" s="109"/>
      <c r="L18" s="110"/>
      <c r="M18" s="111"/>
      <c r="N18" s="112"/>
      <c r="O18" s="108"/>
      <c r="P18" s="109"/>
      <c r="Q18" s="109"/>
      <c r="R18" s="110"/>
      <c r="S18" s="111"/>
      <c r="T18" s="112"/>
      <c r="U18" s="116"/>
      <c r="V18" s="115"/>
    </row>
    <row r="19" spans="1:22" s="74" customFormat="1" ht="24.75" customHeight="1">
      <c r="A19" s="114"/>
      <c r="B19" s="115"/>
      <c r="C19" s="108"/>
      <c r="D19" s="110"/>
      <c r="E19" s="109"/>
      <c r="F19" s="110"/>
      <c r="G19" s="111"/>
      <c r="H19" s="112"/>
      <c r="I19" s="108"/>
      <c r="J19" s="110"/>
      <c r="K19" s="109"/>
      <c r="L19" s="110"/>
      <c r="M19" s="111"/>
      <c r="N19" s="112"/>
      <c r="O19" s="108"/>
      <c r="P19" s="110"/>
      <c r="Q19" s="109"/>
      <c r="R19" s="110"/>
      <c r="S19" s="111"/>
      <c r="T19" s="112"/>
      <c r="U19" s="114"/>
      <c r="V19" s="115"/>
    </row>
    <row r="20" spans="1:22" s="74" customFormat="1" ht="24.75" customHeight="1">
      <c r="A20" s="114"/>
      <c r="B20" s="115"/>
      <c r="C20" s="108"/>
      <c r="D20" s="109"/>
      <c r="E20" s="109"/>
      <c r="F20" s="110"/>
      <c r="G20" s="111"/>
      <c r="H20" s="112"/>
      <c r="I20" s="108"/>
      <c r="J20" s="109"/>
      <c r="K20" s="109"/>
      <c r="L20" s="110"/>
      <c r="M20" s="111"/>
      <c r="N20" s="112"/>
      <c r="O20" s="108"/>
      <c r="P20" s="109"/>
      <c r="Q20" s="109"/>
      <c r="R20" s="110"/>
      <c r="S20" s="111"/>
      <c r="T20" s="112"/>
      <c r="U20" s="114"/>
      <c r="V20" s="115"/>
    </row>
    <row r="21" spans="1:22" s="74" customFormat="1" ht="24.75" customHeight="1">
      <c r="A21" s="116"/>
      <c r="B21" s="115"/>
      <c r="C21" s="108"/>
      <c r="D21" s="110"/>
      <c r="E21" s="109"/>
      <c r="F21" s="110"/>
      <c r="G21" s="111"/>
      <c r="H21" s="112"/>
      <c r="I21" s="108"/>
      <c r="J21" s="110"/>
      <c r="K21" s="109"/>
      <c r="L21" s="110"/>
      <c r="M21" s="111"/>
      <c r="N21" s="112"/>
      <c r="O21" s="108"/>
      <c r="P21" s="110"/>
      <c r="Q21" s="109"/>
      <c r="R21" s="110"/>
      <c r="S21" s="111"/>
      <c r="T21" s="112"/>
      <c r="U21" s="116"/>
      <c r="V21" s="115"/>
    </row>
    <row r="22" spans="1:22" s="74" customFormat="1" ht="24.75" customHeight="1">
      <c r="A22" s="116"/>
      <c r="B22" s="115"/>
      <c r="C22" s="108"/>
      <c r="D22" s="109"/>
      <c r="E22" s="109"/>
      <c r="F22" s="110"/>
      <c r="G22" s="111"/>
      <c r="H22" s="112"/>
      <c r="I22" s="108"/>
      <c r="J22" s="109"/>
      <c r="K22" s="109"/>
      <c r="L22" s="110"/>
      <c r="M22" s="111"/>
      <c r="N22" s="112"/>
      <c r="O22" s="108"/>
      <c r="P22" s="109"/>
      <c r="Q22" s="109"/>
      <c r="R22" s="110"/>
      <c r="S22" s="111"/>
      <c r="T22" s="112"/>
      <c r="U22" s="116"/>
      <c r="V22" s="115"/>
    </row>
    <row r="23" spans="1:22" s="74" customFormat="1" ht="24" customHeight="1">
      <c r="A23" s="114"/>
      <c r="B23" s="115"/>
      <c r="C23" s="108"/>
      <c r="D23" s="110"/>
      <c r="E23" s="109"/>
      <c r="F23" s="110"/>
      <c r="G23" s="111"/>
      <c r="H23" s="112"/>
      <c r="I23" s="108"/>
      <c r="J23" s="110"/>
      <c r="K23" s="109"/>
      <c r="L23" s="110"/>
      <c r="M23" s="111"/>
      <c r="N23" s="112"/>
      <c r="O23" s="108"/>
      <c r="P23" s="110"/>
      <c r="Q23" s="109"/>
      <c r="R23" s="110"/>
      <c r="S23" s="111"/>
      <c r="T23" s="112"/>
      <c r="U23" s="114"/>
      <c r="V23" s="115"/>
    </row>
    <row r="24" spans="1:22" s="74" customFormat="1" ht="24.75" customHeight="1">
      <c r="A24" s="116"/>
      <c r="B24" s="115"/>
      <c r="C24" s="108"/>
      <c r="D24" s="109"/>
      <c r="E24" s="109"/>
      <c r="F24" s="110"/>
      <c r="G24" s="111"/>
      <c r="H24" s="112"/>
      <c r="I24" s="108"/>
      <c r="J24" s="109"/>
      <c r="K24" s="109"/>
      <c r="L24" s="110"/>
      <c r="M24" s="111"/>
      <c r="N24" s="112"/>
      <c r="O24" s="108"/>
      <c r="P24" s="109"/>
      <c r="Q24" s="109"/>
      <c r="R24" s="110"/>
      <c r="S24" s="111"/>
      <c r="T24" s="112"/>
      <c r="U24" s="116"/>
      <c r="V24" s="115"/>
    </row>
    <row r="25" spans="1:22" s="74" customFormat="1" ht="24.75" customHeight="1">
      <c r="A25" s="114"/>
      <c r="B25" s="115"/>
      <c r="C25" s="108"/>
      <c r="D25" s="110"/>
      <c r="E25" s="109"/>
      <c r="F25" s="110"/>
      <c r="G25" s="111"/>
      <c r="H25" s="112"/>
      <c r="I25" s="108"/>
      <c r="J25" s="110"/>
      <c r="K25" s="109"/>
      <c r="L25" s="110"/>
      <c r="M25" s="111"/>
      <c r="N25" s="112"/>
      <c r="O25" s="108"/>
      <c r="P25" s="110"/>
      <c r="Q25" s="109"/>
      <c r="R25" s="110"/>
      <c r="S25" s="111"/>
      <c r="T25" s="112"/>
      <c r="U25" s="114"/>
      <c r="V25" s="115"/>
    </row>
    <row r="26" spans="1:22" s="74" customFormat="1" ht="24.75" customHeight="1">
      <c r="A26" s="116"/>
      <c r="B26" s="115"/>
      <c r="C26" s="108"/>
      <c r="D26" s="110"/>
      <c r="E26" s="109"/>
      <c r="F26" s="110"/>
      <c r="G26" s="111"/>
      <c r="H26" s="112"/>
      <c r="I26" s="108"/>
      <c r="J26" s="110"/>
      <c r="K26" s="109"/>
      <c r="L26" s="110"/>
      <c r="M26" s="111"/>
      <c r="N26" s="112"/>
      <c r="O26" s="108"/>
      <c r="P26" s="110"/>
      <c r="Q26" s="109"/>
      <c r="R26" s="110"/>
      <c r="S26" s="111"/>
      <c r="T26" s="112"/>
      <c r="U26" s="116"/>
      <c r="V26" s="115"/>
    </row>
    <row r="27" spans="1:22" s="74" customFormat="1" ht="24.75" customHeight="1">
      <c r="A27" s="116"/>
      <c r="B27" s="115"/>
      <c r="C27" s="108"/>
      <c r="D27" s="110"/>
      <c r="E27" s="109"/>
      <c r="F27" s="110"/>
      <c r="G27" s="111"/>
      <c r="H27" s="112"/>
      <c r="I27" s="108"/>
      <c r="J27" s="110"/>
      <c r="K27" s="109"/>
      <c r="L27" s="110"/>
      <c r="M27" s="111"/>
      <c r="N27" s="112"/>
      <c r="O27" s="108"/>
      <c r="P27" s="110"/>
      <c r="Q27" s="109"/>
      <c r="R27" s="110"/>
      <c r="S27" s="111"/>
      <c r="T27" s="112"/>
      <c r="U27" s="116"/>
      <c r="V27" s="115"/>
    </row>
    <row r="28" spans="1:22" s="74" customFormat="1" ht="24.75" customHeight="1">
      <c r="A28" s="116"/>
      <c r="B28" s="115"/>
      <c r="C28" s="108"/>
      <c r="D28" s="110"/>
      <c r="E28" s="109"/>
      <c r="F28" s="110"/>
      <c r="G28" s="111"/>
      <c r="H28" s="112"/>
      <c r="I28" s="108"/>
      <c r="J28" s="110"/>
      <c r="K28" s="109"/>
      <c r="L28" s="110"/>
      <c r="M28" s="111"/>
      <c r="N28" s="112"/>
      <c r="O28" s="108"/>
      <c r="P28" s="110"/>
      <c r="Q28" s="109"/>
      <c r="R28" s="110"/>
      <c r="S28" s="111"/>
      <c r="T28" s="112"/>
      <c r="U28" s="116"/>
      <c r="V28" s="115"/>
    </row>
    <row r="29" spans="1:22" s="74" customFormat="1" ht="24.75" customHeight="1">
      <c r="A29" s="116"/>
      <c r="B29" s="117"/>
      <c r="C29" s="108"/>
      <c r="D29" s="110"/>
      <c r="E29" s="109"/>
      <c r="F29" s="110"/>
      <c r="G29" s="111"/>
      <c r="H29" s="112"/>
      <c r="I29" s="108"/>
      <c r="J29" s="110"/>
      <c r="K29" s="109"/>
      <c r="L29" s="110"/>
      <c r="M29" s="111"/>
      <c r="N29" s="112"/>
      <c r="O29" s="108"/>
      <c r="P29" s="110"/>
      <c r="Q29" s="109"/>
      <c r="R29" s="110"/>
      <c r="S29" s="111"/>
      <c r="T29" s="112"/>
      <c r="U29" s="116"/>
      <c r="V29" s="117"/>
    </row>
    <row r="30" spans="1:22" s="74" customFormat="1" ht="24.75" customHeight="1">
      <c r="A30" s="116"/>
      <c r="B30" s="115"/>
      <c r="C30" s="108"/>
      <c r="D30" s="110"/>
      <c r="E30" s="109"/>
      <c r="F30" s="110"/>
      <c r="G30" s="111"/>
      <c r="H30" s="112"/>
      <c r="I30" s="108"/>
      <c r="J30" s="110"/>
      <c r="K30" s="109"/>
      <c r="L30" s="110"/>
      <c r="M30" s="111"/>
      <c r="N30" s="112"/>
      <c r="O30" s="108"/>
      <c r="P30" s="110"/>
      <c r="Q30" s="109"/>
      <c r="R30" s="110"/>
      <c r="S30" s="111"/>
      <c r="T30" s="112"/>
      <c r="U30" s="116"/>
      <c r="V30" s="115"/>
    </row>
    <row r="31" spans="1:22" s="74" customFormat="1" ht="24.75" customHeight="1">
      <c r="A31" s="116"/>
      <c r="B31" s="117"/>
      <c r="C31" s="108"/>
      <c r="D31" s="110"/>
      <c r="E31" s="109"/>
      <c r="F31" s="110"/>
      <c r="G31" s="111"/>
      <c r="H31" s="112"/>
      <c r="I31" s="108"/>
      <c r="J31" s="110"/>
      <c r="K31" s="109"/>
      <c r="L31" s="110"/>
      <c r="M31" s="111"/>
      <c r="N31" s="112"/>
      <c r="O31" s="108"/>
      <c r="P31" s="110"/>
      <c r="Q31" s="109"/>
      <c r="R31" s="110"/>
      <c r="S31" s="111"/>
      <c r="T31" s="112"/>
      <c r="U31" s="116"/>
      <c r="V31" s="117"/>
    </row>
    <row r="32" spans="3:20" ht="12.75">
      <c r="C32" s="118"/>
      <c r="D32" s="118"/>
      <c r="E32" s="118"/>
      <c r="F32" s="119">
        <f>IF(C32&gt;3254,"",IF(C32&gt;3155,"16x13",IF(C32&gt;3109,"18x11",IF(C32&gt;2844,"17X11",IF(C32&gt;2750,"17x13","")))))</f>
      </c>
      <c r="G32" s="118"/>
      <c r="H32" s="118"/>
      <c r="I32" s="118"/>
      <c r="J32" s="118"/>
      <c r="K32" s="118">
        <f>IF(J32&gt;8100,"",IF(J32&gt;7900,"9,5x5",IF(J32&gt;6600,"10x6",IF(J32&gt;6150,"10x8",IF(J32&gt;5500,"11x8",IF(J32&gt;5165,"12x8",IF(J32&gt;5240,"13x8/12,5x7,5",IF(J32&gt;4581,"12x9",""))))))))</f>
      </c>
      <c r="L32" s="118"/>
      <c r="M32" s="118"/>
      <c r="N32" s="118"/>
      <c r="O32" s="118"/>
      <c r="P32" s="118"/>
      <c r="Q32" s="118"/>
      <c r="R32" s="118"/>
      <c r="S32" s="118"/>
      <c r="T32" s="118"/>
    </row>
    <row r="38" ht="12.75">
      <c r="M38" s="120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60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8"/>
  <sheetViews>
    <sheetView zoomScale="75" zoomScaleNormal="75" workbookViewId="0" topLeftCell="A1">
      <selection activeCell="A14" sqref="A14"/>
    </sheetView>
  </sheetViews>
  <sheetFormatPr defaultColWidth="11.421875" defaultRowHeight="12.75"/>
  <cols>
    <col min="1" max="1" width="17.8515625" style="0" customWidth="1"/>
    <col min="2" max="2" width="9.7109375" style="0" customWidth="1"/>
    <col min="3" max="3" width="8.57421875" style="0" customWidth="1"/>
    <col min="4" max="4" width="10.140625" style="0" customWidth="1"/>
    <col min="5" max="5" width="10.00390625" style="0" customWidth="1"/>
    <col min="6" max="6" width="9.57421875" style="0" customWidth="1"/>
    <col min="7" max="8" width="7.8515625" style="0" customWidth="1"/>
    <col min="9" max="9" width="8.8515625" style="0" customWidth="1"/>
    <col min="10" max="10" width="10.28125" style="0" customWidth="1"/>
    <col min="11" max="12" width="9.421875" style="0" customWidth="1"/>
    <col min="13" max="13" width="8.00390625" style="0" customWidth="1"/>
    <col min="14" max="14" width="6.57421875" style="0" customWidth="1"/>
    <col min="15" max="15" width="8.57421875" style="0" customWidth="1"/>
    <col min="16" max="16" width="9.57421875" style="0" customWidth="1"/>
    <col min="17" max="17" width="10.421875" style="0" customWidth="1"/>
    <col min="18" max="18" width="10.57421875" style="0" customWidth="1"/>
    <col min="19" max="19" width="7.28125" style="0" customWidth="1"/>
    <col min="20" max="20" width="7.57421875" style="0" customWidth="1"/>
    <col min="21" max="21" width="18.7109375" style="0" customWidth="1"/>
    <col min="22" max="22" width="8.140625" style="0" customWidth="1"/>
    <col min="23" max="23" width="9.00390625" style="0" customWidth="1"/>
    <col min="24" max="24" width="9.140625" style="0" customWidth="1"/>
    <col min="25" max="25" width="7.28125" style="0" customWidth="1"/>
    <col min="26" max="26" width="5.57421875" style="0" customWidth="1"/>
    <col min="27" max="27" width="6.00390625" style="0" customWidth="1"/>
    <col min="28" max="28" width="7.57421875" style="0" customWidth="1"/>
    <col min="29" max="29" width="16.8515625" style="0" customWidth="1"/>
    <col min="30" max="30" width="13.140625" style="0" customWidth="1"/>
    <col min="31" max="31" width="10.00390625" style="0" customWidth="1"/>
    <col min="32" max="32" width="6.57421875" style="0" customWidth="1"/>
    <col min="33" max="33" width="13.28125" style="0" customWidth="1"/>
    <col min="34" max="34" width="6.00390625" style="0" customWidth="1"/>
    <col min="35" max="35" width="7.00390625" style="0" customWidth="1"/>
    <col min="36" max="36" width="6.7109375" style="0" customWidth="1"/>
    <col min="37" max="39" width="6.57421875" style="0" customWidth="1"/>
    <col min="40" max="40" width="12.7109375" style="0" customWidth="1"/>
    <col min="41" max="41" width="6.00390625" style="0" customWidth="1"/>
    <col min="42" max="42" width="6.57421875" style="0" customWidth="1"/>
    <col min="43" max="43" width="8.7109375" style="0" customWidth="1"/>
    <col min="44" max="46" width="6.57421875" style="0" customWidth="1"/>
    <col min="47" max="47" width="11.57421875" style="0" customWidth="1"/>
    <col min="48" max="48" width="6.00390625" style="0" customWidth="1"/>
    <col min="49" max="49" width="6.57421875" style="0" customWidth="1"/>
    <col min="50" max="50" width="8.7109375" style="0" customWidth="1"/>
    <col min="51" max="53" width="6.57421875" style="0" customWidth="1"/>
    <col min="54" max="54" width="12.7109375" style="0" customWidth="1"/>
    <col min="55" max="16384" width="11.57421875" style="0" customWidth="1"/>
  </cols>
  <sheetData>
    <row r="1" spans="1:22" ht="31.5" customHeight="1">
      <c r="A1" s="44" t="s">
        <v>295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31.5" customHeight="1">
      <c r="A2" s="46" t="s">
        <v>296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ht="31.5" customHeight="1">
      <c r="A3" s="46" t="s">
        <v>297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ht="25.5" customHeight="1" thickBot="1">
      <c r="A4" s="47" t="s">
        <v>298</v>
      </c>
    </row>
    <row r="5" spans="1:24" ht="30.75" customHeight="1" thickBot="1">
      <c r="A5" s="48" t="s">
        <v>314</v>
      </c>
      <c r="B5" s="49"/>
      <c r="C5" s="49"/>
      <c r="D5" s="49"/>
      <c r="E5" s="49"/>
      <c r="F5" s="49"/>
      <c r="G5" s="49"/>
      <c r="H5" s="49"/>
      <c r="I5" s="48" t="str">
        <f>+A5</f>
        <v>LRK350-20-11w</v>
      </c>
      <c r="J5" s="49"/>
      <c r="K5" s="50"/>
      <c r="L5" s="51"/>
      <c r="M5" s="49"/>
      <c r="N5" s="49"/>
      <c r="O5" s="48" t="str">
        <f>A5</f>
        <v>LRK350-20-11w</v>
      </c>
      <c r="P5" s="49"/>
      <c r="Q5" s="49"/>
      <c r="R5" s="49"/>
      <c r="S5" s="49"/>
      <c r="T5" s="49"/>
      <c r="U5" s="49"/>
      <c r="V5" s="52"/>
      <c r="W5" s="15"/>
      <c r="X5" s="15"/>
    </row>
    <row r="6" spans="1:24" ht="19.5" customHeight="1" thickBot="1">
      <c r="A6" s="53" t="s">
        <v>300</v>
      </c>
      <c r="B6" s="54"/>
      <c r="C6" s="15"/>
      <c r="D6" s="55" t="s">
        <v>301</v>
      </c>
      <c r="E6" s="56"/>
      <c r="F6" s="15"/>
      <c r="G6" s="15"/>
      <c r="H6" s="15"/>
      <c r="I6" s="57"/>
      <c r="J6" s="55" t="s">
        <v>301</v>
      </c>
      <c r="K6" s="56"/>
      <c r="L6" s="15"/>
      <c r="M6" s="15"/>
      <c r="N6" s="15"/>
      <c r="O6" s="57"/>
      <c r="P6" s="55" t="s">
        <v>301</v>
      </c>
      <c r="Q6" s="55"/>
      <c r="R6" s="15"/>
      <c r="S6" s="15"/>
      <c r="T6" s="15"/>
      <c r="U6" s="58" t="s">
        <v>302</v>
      </c>
      <c r="V6" s="59"/>
      <c r="W6" s="15"/>
      <c r="X6" s="15"/>
    </row>
    <row r="7" spans="1:22" ht="45" customHeight="1">
      <c r="A7" s="60" t="s">
        <v>315</v>
      </c>
      <c r="B7" s="61">
        <v>8</v>
      </c>
      <c r="C7" s="62" t="s">
        <v>303</v>
      </c>
      <c r="D7" s="63" t="s">
        <v>316</v>
      </c>
      <c r="E7" s="63" t="s">
        <v>317</v>
      </c>
      <c r="F7" s="63" t="s">
        <v>318</v>
      </c>
      <c r="G7" s="63" t="s">
        <v>319</v>
      </c>
      <c r="H7" s="63" t="s">
        <v>320</v>
      </c>
      <c r="I7" s="121"/>
      <c r="J7" s="63" t="s">
        <v>329</v>
      </c>
      <c r="K7" s="63" t="s">
        <v>330</v>
      </c>
      <c r="L7" s="63" t="s">
        <v>318</v>
      </c>
      <c r="M7" s="63" t="s">
        <v>319</v>
      </c>
      <c r="N7" s="63" t="s">
        <v>320</v>
      </c>
      <c r="O7" s="121"/>
      <c r="P7" s="63" t="s">
        <v>329</v>
      </c>
      <c r="Q7" s="63" t="s">
        <v>330</v>
      </c>
      <c r="R7" s="63" t="s">
        <v>318</v>
      </c>
      <c r="S7" s="63" t="s">
        <v>319</v>
      </c>
      <c r="T7" s="63" t="s">
        <v>320</v>
      </c>
      <c r="U7" s="64" t="s">
        <v>304</v>
      </c>
      <c r="V7" s="59"/>
    </row>
    <row r="8" spans="1:22" ht="24.75" customHeight="1">
      <c r="A8" s="60" t="s">
        <v>321</v>
      </c>
      <c r="B8" s="65">
        <v>2.4</v>
      </c>
      <c r="C8" s="66">
        <v>300</v>
      </c>
      <c r="D8" s="67">
        <v>8.3</v>
      </c>
      <c r="E8" s="68">
        <f>C8/D8</f>
        <v>36.14457831325301</v>
      </c>
      <c r="F8" s="69">
        <f>(D8-E8*$B$9)*(E8-$B$8)</f>
        <v>260.5650631441428</v>
      </c>
      <c r="G8" s="69">
        <f>($B$10+$B$11*(E8))*(D8)</f>
        <v>5855</v>
      </c>
      <c r="H8" s="70">
        <f>F8/D8/E8</f>
        <v>0.8685502104804761</v>
      </c>
      <c r="I8" s="66">
        <v>200</v>
      </c>
      <c r="J8" s="67">
        <v>8.3</v>
      </c>
      <c r="K8" s="68">
        <f>I8/J8</f>
        <v>24.096385542168672</v>
      </c>
      <c r="L8" s="69">
        <f>(J8-K8*$B$9)*(K8-$B$8)</f>
        <v>171.71512846566992</v>
      </c>
      <c r="M8" s="69">
        <f>($B$10+$B$11*(K8))*(J8)</f>
        <v>6255.000000000001</v>
      </c>
      <c r="N8" s="70">
        <f>L8/J8/K8</f>
        <v>0.8585756423283497</v>
      </c>
      <c r="O8" s="66">
        <v>150</v>
      </c>
      <c r="P8" s="67">
        <v>8.3</v>
      </c>
      <c r="Q8" s="68">
        <f>O8/P8</f>
        <v>18.072289156626503</v>
      </c>
      <c r="R8" s="69">
        <f>(P8-Q8*$B$9)*(Q8-$B$8)</f>
        <v>125.54825373784293</v>
      </c>
      <c r="S8" s="69">
        <f>($B$10+$B$11*(Q8))*(P8)</f>
        <v>6455</v>
      </c>
      <c r="T8" s="70">
        <f>R8/P8/Q8</f>
        <v>0.8369883582522862</v>
      </c>
      <c r="U8" s="64" t="s">
        <v>305</v>
      </c>
      <c r="V8" s="59"/>
    </row>
    <row r="9" spans="1:22" ht="24" customHeight="1">
      <c r="A9" s="60" t="s">
        <v>322</v>
      </c>
      <c r="B9" s="71">
        <v>0.016</v>
      </c>
      <c r="C9" s="72" t="str">
        <f>IF(E8&lt;($B$8*2),"Strom zu klein!"," ")</f>
        <v> </v>
      </c>
      <c r="E9" s="73"/>
      <c r="F9" s="15"/>
      <c r="G9" s="74"/>
      <c r="H9" s="75"/>
      <c r="I9" s="72" t="str">
        <f>IF(K8&lt;($B$8*2),"Strom zu klein!"," ")</f>
        <v> </v>
      </c>
      <c r="J9" s="15"/>
      <c r="K9" s="73"/>
      <c r="L9" s="15"/>
      <c r="M9" s="74"/>
      <c r="N9" s="15"/>
      <c r="O9" s="76" t="str">
        <f>IF(Q8&lt;($B$8*2),"Strom zu klein!"," ")</f>
        <v> </v>
      </c>
      <c r="P9" s="15"/>
      <c r="Q9" s="73"/>
      <c r="R9" s="15"/>
      <c r="S9" s="74"/>
      <c r="T9" s="15"/>
      <c r="U9" s="64" t="s">
        <v>306</v>
      </c>
      <c r="V9" s="59"/>
    </row>
    <row r="10" spans="1:22" ht="25.5" customHeight="1">
      <c r="A10" s="60" t="s">
        <v>323</v>
      </c>
      <c r="B10" s="77">
        <v>850</v>
      </c>
      <c r="C10" s="16" t="s">
        <v>324</v>
      </c>
      <c r="E10" s="78" t="s">
        <v>325</v>
      </c>
      <c r="F10" s="15"/>
      <c r="G10" s="74" t="s">
        <v>326</v>
      </c>
      <c r="H10" s="15"/>
      <c r="I10" s="79" t="s">
        <v>324</v>
      </c>
      <c r="K10" s="78" t="s">
        <v>325</v>
      </c>
      <c r="L10" s="15"/>
      <c r="M10" s="74" t="s">
        <v>326</v>
      </c>
      <c r="N10" s="15"/>
      <c r="O10" s="79" t="s">
        <v>324</v>
      </c>
      <c r="Q10" s="78" t="s">
        <v>325</v>
      </c>
      <c r="R10" s="15"/>
      <c r="S10" s="74" t="s">
        <v>326</v>
      </c>
      <c r="T10" s="15"/>
      <c r="U10" s="64" t="s">
        <v>307</v>
      </c>
      <c r="V10" s="59"/>
    </row>
    <row r="11" spans="1:22" ht="20.25" customHeight="1" thickBot="1">
      <c r="A11" s="60" t="s">
        <v>327</v>
      </c>
      <c r="B11" s="80">
        <v>-4</v>
      </c>
      <c r="C11" s="81"/>
      <c r="D11" s="82"/>
      <c r="E11" s="82"/>
      <c r="F11" s="82"/>
      <c r="G11" s="82"/>
      <c r="H11" s="82"/>
      <c r="I11" s="83"/>
      <c r="J11" s="82"/>
      <c r="K11" s="82"/>
      <c r="L11" s="82"/>
      <c r="M11" s="82"/>
      <c r="N11" s="82"/>
      <c r="O11" s="83"/>
      <c r="P11" s="82"/>
      <c r="Q11" s="82"/>
      <c r="R11" s="82"/>
      <c r="S11" s="82"/>
      <c r="T11" s="82"/>
      <c r="U11" s="84" t="s">
        <v>308</v>
      </c>
      <c r="V11" s="85"/>
    </row>
    <row r="12" spans="1:22" ht="27" customHeight="1" thickTop="1">
      <c r="A12" s="86" t="s">
        <v>309</v>
      </c>
      <c r="B12" s="87" t="s">
        <v>310</v>
      </c>
      <c r="C12" s="88">
        <f>G8*(100/F8)^0.33333</f>
        <v>4254.901959302695</v>
      </c>
      <c r="D12" s="89">
        <f>IF(C12&gt;8100,"",IF(C12&gt;7900,"9,5x5",IF(C12&gt;6600,"10x6",IF(C12&gt;6400,"10x8",IF(C12&gt;6150,"11x7",IF(C12&gt;5500,"11x8",IF(C12&gt;5150,"12x8",IF(C12&gt;5100,"13x8",""))))))))</f>
      </c>
      <c r="E12" s="90" t="str">
        <f>IF(C12&gt;5100,"",IF(C12&gt;4581,"12x9",IF(C12&gt;4435,"13x11",IF(C12&gt;4096,"14x8",IF(C12&gt;3837,"14x9",IF(C12&gt;3500,"14x10",IF(C12&gt;3305,"16X10",IF(C12&gt;3254,"16x13",""))))))))</f>
        <v>14x8</v>
      </c>
      <c r="F12" s="89">
        <f>IF(C12&gt;3254,"",IF(C12&gt;3155,"16x13",IF(C12&gt;3109,"18x11",IF(C12&gt;2844,"17X11",IF(C12&gt;2750,"17x13","")))))</f>
      </c>
      <c r="G12" s="91">
        <f>G8*(F8*0.95/F8)^0.3333</f>
        <v>5755.75337798141</v>
      </c>
      <c r="H12" s="92" t="s">
        <v>328</v>
      </c>
      <c r="I12" s="93">
        <f>M8*(100/L8)^0.33333</f>
        <v>5223.46365262382</v>
      </c>
      <c r="J12" s="89" t="str">
        <f>IF(I12&gt;8100,"",IF(I12&gt;7900,"9,5x5",IF(I12&gt;6600,"10x6",IF(I12&gt;6400,"10x8",IF(I12&gt;6150,"11x7",IF(I12&gt;5500,"11x8",IF(I12&gt;5150,"12x8",IF(I12&gt;5100,"13x8",""))))))))</f>
        <v>12x8</v>
      </c>
      <c r="K12" s="90">
        <f>IF(I12&gt;5100,"",IF(I12&gt;4581,"12x9",IF(I12&gt;4435,"13x11",IF(I12&gt;4096,"14x8",IF(I12&gt;3837,"14x9",IF(I12&gt;3500,"14x10",IF(I12&gt;3305,"16X10",IF(I12&gt;3254,"16x13",""))))))))</f>
      </c>
      <c r="L12" s="89">
        <f>IF(I12&gt;3254,"",IF(I12&gt;3155,"16x13",IF(I12&gt;3109,"18x11",IF(I12&gt;2844,"17X11",IF(I12&gt;2750,"17x13","")))))</f>
      </c>
      <c r="M12" s="94">
        <f>M8*(L8*0.95/L8)^0.3333</f>
        <v>6148.973079295256</v>
      </c>
      <c r="N12" s="92" t="s">
        <v>328</v>
      </c>
      <c r="O12" s="93">
        <f>$S$8*(100/$R$8)^0.33333</f>
        <v>5983.560462337893</v>
      </c>
      <c r="P12" s="89" t="str">
        <f>IF(O12&gt;8100,"",IF(O12&gt;7900,"9,5x5",IF(O12&gt;6600,"10x6",IF(O12&gt;6400,"10x8",IF(O12&gt;6150,"11x7",IF(O12&gt;5500,"11x8",IF(O12&gt;5150,"12x8",IF(O12&gt;5100,"13x8",""))))))))</f>
        <v>11x8</v>
      </c>
      <c r="Q12" s="90">
        <f>IF(O12&gt;5100,"",IF(O12&gt;4581,"12x9",IF(O12&gt;4435,"13x11",IF(O12&gt;4096,"14x8",IF(O12&gt;3837,"14x9",IF(O12&gt;3500,"14x10",IF(O12&gt;3305,"16X10",IF(O12&gt;3254,"16x13",""))))))))</f>
      </c>
      <c r="R12" s="89">
        <f>IF(O12&gt;3254,"",IF(O12&gt;3155,"16x13",IF(O12&gt;3109,"18x11",IF(O12&gt;2844,"17X11",IF(O12&gt;2750,"17x13","")))))</f>
      </c>
      <c r="S12" s="94">
        <f>S8*(R8*0.95/R8)^0.3333</f>
        <v>6345.582929952177</v>
      </c>
      <c r="T12" s="92" t="s">
        <v>328</v>
      </c>
      <c r="U12" s="95" t="str">
        <f>A12</f>
        <v>Direktantrieb</v>
      </c>
      <c r="V12" s="96" t="s">
        <v>311</v>
      </c>
    </row>
    <row r="13" spans="1:22" ht="29.25" customHeight="1">
      <c r="A13" s="97" t="s">
        <v>312</v>
      </c>
      <c r="B13" s="98">
        <v>1</v>
      </c>
      <c r="C13" s="99">
        <f>$C$12/$B13</f>
        <v>4254.901959302695</v>
      </c>
      <c r="D13" s="100">
        <f>IF(C13&gt;8100,"",IF(C13&gt;7900,"9,5x5",IF(C13&gt;6600,"10x6",IF(C13&gt;6400,"10x8",IF(C13&gt;6150,"11x7",IF(C13&gt;5500,"11x8",IF(C13&gt;5150,"12x8",IF(C13&gt;5100,"13x8",""))))))))</f>
      </c>
      <c r="E13" s="100" t="str">
        <f>IF(C13&gt;5100,"",IF(C13&gt;4581,"12x9",IF(C13&gt;4435,"13x11",IF(C13&gt;4096,"14x8",IF(C13&gt;3837,"14x9",IF(C13&gt;3500,"14x10",IF(C13&gt;3305,"16X10",IF(C13&gt;3254,"16x13",""))))))))</f>
        <v>14x8</v>
      </c>
      <c r="F13" s="101">
        <f>IF(C13&gt;3254,"",IF(C13&gt;3155,"16x13",IF(C13&gt;3109,"18x11",IF(C13&gt;2844,"17X11",IF(C13&gt;2750,"17x13","")))))</f>
      </c>
      <c r="G13" s="99">
        <f>$G$12/B13</f>
        <v>5755.75337798141</v>
      </c>
      <c r="H13" s="102">
        <f>$H$8</f>
        <v>0.8685502104804761</v>
      </c>
      <c r="I13" s="103">
        <f>$I$12/$B13</f>
        <v>5223.46365262382</v>
      </c>
      <c r="J13" s="100" t="str">
        <f>IF(I13&gt;8100,"",IF(I13&gt;7900,"9,5x5",IF(I13&gt;6600,"10x6",IF(I13&gt;6400,"10x8",IF(I13&gt;6150,"11x7",IF(I13&gt;5500,"11x8",IF(I13&gt;5150,"12x8",IF(I13&gt;5100,"13x8",""))))))))</f>
        <v>12x8</v>
      </c>
      <c r="K13" s="100">
        <f>IF(I13&gt;5100,"",IF(I13&gt;4581,"12x9",IF(I13&gt;4435,"13x11",IF(I13&gt;4096,"14x8",IF(I13&gt;3837,"14x9",IF(I13&gt;3500,"14x10",IF(I13&gt;3305,"16X10",IF(I13&gt;3254,"16x13",""))))))))</f>
      </c>
      <c r="L13" s="101">
        <f>IF(I13&gt;3254,"",IF(I13&gt;3155,"16x13",IF(I13&gt;3109,"18x11",IF(I13&gt;2844,"17X11",IF(I13&gt;2750,"17x13","")))))</f>
      </c>
      <c r="M13" s="104">
        <f>M$12/$B13</f>
        <v>6148.973079295256</v>
      </c>
      <c r="N13" s="102">
        <f>N$8</f>
        <v>0.8585756423283497</v>
      </c>
      <c r="O13" s="103">
        <f>$O$12/$B13</f>
        <v>5983.560462337893</v>
      </c>
      <c r="P13" s="100" t="str">
        <f>IF(O13&gt;8100,"",IF(O13&gt;7900,"9,5x5",IF(O13&gt;6600,"10x6",IF(O13&gt;6400,"10x8",IF(O13&gt;6150,"11x7",IF(O13&gt;5500,"11x8",IF(O13&gt;5150,"12x8",IF(O13&gt;5100,"13x8",""))))))))</f>
        <v>11x8</v>
      </c>
      <c r="Q13" s="100">
        <f>IF(O13&gt;5100,"",IF(O13&gt;4581,"12x9",IF(O13&gt;4435,"13x11",IF(O13&gt;4096,"14x8",IF(O13&gt;3837,"14x9",IF(O13&gt;3500,"14x10",IF(O13&gt;3305,"16X10",IF(O13&gt;3254,"16x13",""))))))))</f>
      </c>
      <c r="R13" s="101">
        <f>IF(O13&gt;3254,"",IF(O13&gt;3155,"16x13",IF(O13&gt;3109,"18x11",IF(O13&gt;2844,"17X11",IF(O13&gt;2750,"17x13","")))))</f>
      </c>
      <c r="S13" s="104">
        <f>S$12/$B13</f>
        <v>6345.582929952177</v>
      </c>
      <c r="T13" s="102">
        <f>T$8</f>
        <v>0.8369883582522862</v>
      </c>
      <c r="U13" s="105" t="str">
        <f>A13</f>
        <v>Wunschunters.</v>
      </c>
      <c r="V13" s="96">
        <f>B13</f>
        <v>1</v>
      </c>
    </row>
    <row r="14" spans="1:22" s="74" customFormat="1" ht="24.75" customHeight="1">
      <c r="A14" s="106"/>
      <c r="B14" s="107"/>
      <c r="C14" s="108"/>
      <c r="D14" s="109"/>
      <c r="E14" s="109"/>
      <c r="F14" s="110"/>
      <c r="G14" s="111"/>
      <c r="H14" s="112"/>
      <c r="I14" s="108"/>
      <c r="J14" s="109"/>
      <c r="K14" s="109"/>
      <c r="L14" s="110"/>
      <c r="M14" s="111"/>
      <c r="N14" s="112"/>
      <c r="O14" s="108"/>
      <c r="P14" s="109"/>
      <c r="Q14" s="109"/>
      <c r="R14" s="110"/>
      <c r="S14" s="111"/>
      <c r="T14" s="112"/>
      <c r="U14" s="113"/>
      <c r="V14" s="107"/>
    </row>
    <row r="15" spans="1:22" s="74" customFormat="1" ht="24.75" customHeight="1">
      <c r="A15" s="114"/>
      <c r="B15" s="115"/>
      <c r="C15" s="108"/>
      <c r="D15" s="110"/>
      <c r="E15" s="109"/>
      <c r="F15" s="110"/>
      <c r="G15" s="111"/>
      <c r="H15" s="112"/>
      <c r="I15" s="108"/>
      <c r="J15" s="110"/>
      <c r="K15" s="109"/>
      <c r="L15" s="110"/>
      <c r="M15" s="111"/>
      <c r="N15" s="112"/>
      <c r="O15" s="108"/>
      <c r="P15" s="110"/>
      <c r="Q15" s="109"/>
      <c r="R15" s="110"/>
      <c r="S15" s="111"/>
      <c r="T15" s="112"/>
      <c r="U15" s="114"/>
      <c r="V15" s="115"/>
    </row>
    <row r="16" spans="1:22" s="74" customFormat="1" ht="24.75" customHeight="1">
      <c r="A16" s="114"/>
      <c r="B16" s="107"/>
      <c r="C16" s="108"/>
      <c r="D16" s="109"/>
      <c r="E16" s="109"/>
      <c r="F16" s="110"/>
      <c r="G16" s="111"/>
      <c r="H16" s="122"/>
      <c r="I16" s="107"/>
      <c r="J16" s="123"/>
      <c r="K16" s="109"/>
      <c r="L16" s="110"/>
      <c r="M16" s="111"/>
      <c r="N16" s="112"/>
      <c r="O16" s="108"/>
      <c r="P16" s="109"/>
      <c r="Q16" s="109"/>
      <c r="R16" s="110"/>
      <c r="S16" s="111"/>
      <c r="T16" s="112"/>
      <c r="U16" s="114"/>
      <c r="V16" s="107"/>
    </row>
    <row r="17" spans="1:22" s="74" customFormat="1" ht="24.75" customHeight="1">
      <c r="A17" s="116"/>
      <c r="B17" s="115"/>
      <c r="C17" s="108"/>
      <c r="D17" s="110"/>
      <c r="E17" s="109"/>
      <c r="F17" s="110"/>
      <c r="G17" s="111"/>
      <c r="H17" s="112"/>
      <c r="I17" s="108"/>
      <c r="J17" s="110"/>
      <c r="K17" s="109"/>
      <c r="L17" s="110"/>
      <c r="M17" s="111"/>
      <c r="N17" s="112"/>
      <c r="O17" s="108"/>
      <c r="P17" s="110"/>
      <c r="Q17" s="109"/>
      <c r="R17" s="110"/>
      <c r="S17" s="111"/>
      <c r="T17" s="112"/>
      <c r="U17" s="116"/>
      <c r="V17" s="115"/>
    </row>
    <row r="18" spans="1:22" s="74" customFormat="1" ht="24.75" customHeight="1">
      <c r="A18" s="116"/>
      <c r="B18" s="115"/>
      <c r="C18" s="108"/>
      <c r="D18" s="109"/>
      <c r="E18" s="109"/>
      <c r="F18" s="110"/>
      <c r="G18" s="111"/>
      <c r="H18" s="112"/>
      <c r="I18" s="108"/>
      <c r="J18" s="109"/>
      <c r="K18" s="109"/>
      <c r="L18" s="110"/>
      <c r="M18" s="111"/>
      <c r="N18" s="112"/>
      <c r="O18" s="108"/>
      <c r="P18" s="109"/>
      <c r="Q18" s="109"/>
      <c r="R18" s="110"/>
      <c r="S18" s="111"/>
      <c r="T18" s="112"/>
      <c r="U18" s="116"/>
      <c r="V18" s="115"/>
    </row>
    <row r="19" spans="1:22" s="74" customFormat="1" ht="24.75" customHeight="1">
      <c r="A19" s="114"/>
      <c r="B19" s="115"/>
      <c r="C19" s="108"/>
      <c r="D19" s="110"/>
      <c r="E19" s="109"/>
      <c r="F19" s="110"/>
      <c r="G19" s="111"/>
      <c r="H19" s="112"/>
      <c r="I19" s="108"/>
      <c r="J19" s="110"/>
      <c r="K19" s="109"/>
      <c r="L19" s="110"/>
      <c r="M19" s="111"/>
      <c r="N19" s="112"/>
      <c r="O19" s="108"/>
      <c r="P19" s="110"/>
      <c r="Q19" s="109"/>
      <c r="R19" s="110"/>
      <c r="S19" s="111"/>
      <c r="T19" s="112"/>
      <c r="U19" s="114"/>
      <c r="V19" s="115"/>
    </row>
    <row r="20" spans="1:22" s="74" customFormat="1" ht="24.75" customHeight="1">
      <c r="A20" s="114"/>
      <c r="B20" s="115"/>
      <c r="C20" s="108"/>
      <c r="D20" s="109"/>
      <c r="E20" s="109"/>
      <c r="F20" s="110"/>
      <c r="G20" s="111"/>
      <c r="H20" s="112"/>
      <c r="I20" s="108"/>
      <c r="J20" s="109"/>
      <c r="K20" s="109"/>
      <c r="L20" s="110"/>
      <c r="M20" s="111"/>
      <c r="N20" s="112"/>
      <c r="O20" s="108"/>
      <c r="P20" s="109"/>
      <c r="Q20" s="109"/>
      <c r="R20" s="110"/>
      <c r="S20" s="111"/>
      <c r="T20" s="112"/>
      <c r="U20" s="114"/>
      <c r="V20" s="115"/>
    </row>
    <row r="21" spans="1:22" s="74" customFormat="1" ht="24.75" customHeight="1">
      <c r="A21" s="116"/>
      <c r="B21" s="115"/>
      <c r="C21" s="108"/>
      <c r="D21" s="110"/>
      <c r="E21" s="109"/>
      <c r="F21" s="110"/>
      <c r="G21" s="111"/>
      <c r="H21" s="112"/>
      <c r="I21" s="108"/>
      <c r="J21" s="110"/>
      <c r="K21" s="109"/>
      <c r="L21" s="110"/>
      <c r="M21" s="111"/>
      <c r="N21" s="112"/>
      <c r="O21" s="108"/>
      <c r="P21" s="110"/>
      <c r="Q21" s="109"/>
      <c r="R21" s="110"/>
      <c r="S21" s="111"/>
      <c r="T21" s="112"/>
      <c r="U21" s="116"/>
      <c r="V21" s="115"/>
    </row>
    <row r="22" spans="1:22" s="74" customFormat="1" ht="24.75" customHeight="1">
      <c r="A22" s="116"/>
      <c r="B22" s="115"/>
      <c r="C22" s="108"/>
      <c r="D22" s="109"/>
      <c r="E22" s="109"/>
      <c r="F22" s="110"/>
      <c r="G22" s="111"/>
      <c r="H22" s="112"/>
      <c r="I22" s="108"/>
      <c r="J22" s="109"/>
      <c r="K22" s="109"/>
      <c r="L22" s="110"/>
      <c r="M22" s="111"/>
      <c r="N22" s="112"/>
      <c r="O22" s="108"/>
      <c r="P22" s="109"/>
      <c r="Q22" s="109"/>
      <c r="R22" s="110"/>
      <c r="S22" s="111"/>
      <c r="T22" s="112"/>
      <c r="U22" s="116"/>
      <c r="V22" s="115"/>
    </row>
    <row r="23" spans="1:22" s="74" customFormat="1" ht="24" customHeight="1">
      <c r="A23" s="114"/>
      <c r="B23" s="115"/>
      <c r="C23" s="108"/>
      <c r="D23" s="110"/>
      <c r="E23" s="109"/>
      <c r="F23" s="110"/>
      <c r="G23" s="111"/>
      <c r="H23" s="112"/>
      <c r="I23" s="108"/>
      <c r="J23" s="110"/>
      <c r="K23" s="109"/>
      <c r="L23" s="110"/>
      <c r="M23" s="111"/>
      <c r="N23" s="112"/>
      <c r="O23" s="108"/>
      <c r="P23" s="110"/>
      <c r="Q23" s="109"/>
      <c r="R23" s="110"/>
      <c r="S23" s="111"/>
      <c r="T23" s="112"/>
      <c r="U23" s="114"/>
      <c r="V23" s="115"/>
    </row>
    <row r="24" spans="1:22" s="74" customFormat="1" ht="24.75" customHeight="1">
      <c r="A24" s="116"/>
      <c r="B24" s="115"/>
      <c r="C24" s="108"/>
      <c r="D24" s="109"/>
      <c r="E24" s="109"/>
      <c r="F24" s="110"/>
      <c r="G24" s="111"/>
      <c r="H24" s="112"/>
      <c r="I24" s="108"/>
      <c r="J24" s="109"/>
      <c r="K24" s="109"/>
      <c r="L24" s="110"/>
      <c r="M24" s="111"/>
      <c r="N24" s="112"/>
      <c r="O24" s="108"/>
      <c r="P24" s="109"/>
      <c r="Q24" s="109"/>
      <c r="R24" s="110"/>
      <c r="S24" s="111"/>
      <c r="T24" s="112"/>
      <c r="U24" s="116"/>
      <c r="V24" s="115"/>
    </row>
    <row r="25" spans="1:22" s="74" customFormat="1" ht="24.75" customHeight="1">
      <c r="A25" s="114"/>
      <c r="B25" s="115"/>
      <c r="C25" s="108"/>
      <c r="D25" s="110"/>
      <c r="E25" s="109"/>
      <c r="F25" s="110"/>
      <c r="G25" s="111"/>
      <c r="H25" s="112"/>
      <c r="I25" s="108"/>
      <c r="J25" s="110"/>
      <c r="K25" s="109"/>
      <c r="L25" s="110"/>
      <c r="M25" s="111"/>
      <c r="N25" s="112"/>
      <c r="O25" s="108"/>
      <c r="P25" s="110"/>
      <c r="Q25" s="109"/>
      <c r="R25" s="110"/>
      <c r="S25" s="111"/>
      <c r="T25" s="112"/>
      <c r="U25" s="114"/>
      <c r="V25" s="115"/>
    </row>
    <row r="26" spans="1:22" s="74" customFormat="1" ht="24.75" customHeight="1">
      <c r="A26" s="116"/>
      <c r="B26" s="115"/>
      <c r="C26" s="108"/>
      <c r="D26" s="110"/>
      <c r="E26" s="109"/>
      <c r="F26" s="110"/>
      <c r="G26" s="111"/>
      <c r="H26" s="112"/>
      <c r="I26" s="108"/>
      <c r="J26" s="110"/>
      <c r="K26" s="109"/>
      <c r="L26" s="110"/>
      <c r="M26" s="111"/>
      <c r="N26" s="112"/>
      <c r="O26" s="108"/>
      <c r="P26" s="110"/>
      <c r="Q26" s="109"/>
      <c r="R26" s="110"/>
      <c r="S26" s="111"/>
      <c r="T26" s="112"/>
      <c r="U26" s="116"/>
      <c r="V26" s="115"/>
    </row>
    <row r="27" spans="1:22" s="74" customFormat="1" ht="24.75" customHeight="1">
      <c r="A27" s="116"/>
      <c r="B27" s="115"/>
      <c r="C27" s="108"/>
      <c r="D27" s="110"/>
      <c r="E27" s="109"/>
      <c r="F27" s="110"/>
      <c r="G27" s="111"/>
      <c r="H27" s="112"/>
      <c r="I27" s="108"/>
      <c r="J27" s="110"/>
      <c r="K27" s="109"/>
      <c r="L27" s="110"/>
      <c r="M27" s="111"/>
      <c r="N27" s="112"/>
      <c r="O27" s="108"/>
      <c r="P27" s="110"/>
      <c r="Q27" s="109"/>
      <c r="R27" s="110"/>
      <c r="S27" s="111"/>
      <c r="T27" s="112"/>
      <c r="U27" s="116"/>
      <c r="V27" s="115"/>
    </row>
    <row r="28" spans="1:22" s="74" customFormat="1" ht="24.75" customHeight="1">
      <c r="A28" s="116"/>
      <c r="B28" s="115"/>
      <c r="C28" s="108"/>
      <c r="D28" s="110"/>
      <c r="E28" s="109"/>
      <c r="F28" s="110"/>
      <c r="G28" s="111"/>
      <c r="H28" s="112"/>
      <c r="I28" s="108"/>
      <c r="J28" s="110"/>
      <c r="K28" s="109"/>
      <c r="L28" s="110"/>
      <c r="M28" s="111"/>
      <c r="N28" s="112"/>
      <c r="O28" s="108"/>
      <c r="P28" s="110"/>
      <c r="Q28" s="109"/>
      <c r="R28" s="110"/>
      <c r="S28" s="111"/>
      <c r="T28" s="112"/>
      <c r="U28" s="116"/>
      <c r="V28" s="115"/>
    </row>
    <row r="29" spans="1:22" s="74" customFormat="1" ht="24.75" customHeight="1">
      <c r="A29" s="116"/>
      <c r="B29" s="117"/>
      <c r="C29" s="108"/>
      <c r="D29" s="110"/>
      <c r="E29" s="109"/>
      <c r="F29" s="110"/>
      <c r="G29" s="111"/>
      <c r="H29" s="112"/>
      <c r="I29" s="108"/>
      <c r="J29" s="110"/>
      <c r="K29" s="109"/>
      <c r="L29" s="110"/>
      <c r="M29" s="111"/>
      <c r="N29" s="112"/>
      <c r="O29" s="108"/>
      <c r="P29" s="110"/>
      <c r="Q29" s="109"/>
      <c r="R29" s="110"/>
      <c r="S29" s="111"/>
      <c r="T29" s="112"/>
      <c r="U29" s="116"/>
      <c r="V29" s="117"/>
    </row>
    <row r="30" spans="1:22" s="74" customFormat="1" ht="24.75" customHeight="1">
      <c r="A30" s="116"/>
      <c r="B30" s="115"/>
      <c r="C30" s="108"/>
      <c r="D30" s="110"/>
      <c r="E30" s="109"/>
      <c r="F30" s="110"/>
      <c r="G30" s="111"/>
      <c r="H30" s="112"/>
      <c r="I30" s="108"/>
      <c r="J30" s="110"/>
      <c r="K30" s="109"/>
      <c r="L30" s="110"/>
      <c r="M30" s="111"/>
      <c r="N30" s="112"/>
      <c r="O30" s="108"/>
      <c r="P30" s="110"/>
      <c r="Q30" s="109"/>
      <c r="R30" s="110"/>
      <c r="S30" s="111"/>
      <c r="T30" s="112"/>
      <c r="U30" s="116"/>
      <c r="V30" s="115"/>
    </row>
    <row r="31" spans="1:22" s="74" customFormat="1" ht="24.75" customHeight="1">
      <c r="A31" s="116"/>
      <c r="B31" s="117"/>
      <c r="C31" s="108"/>
      <c r="D31" s="110"/>
      <c r="E31" s="109"/>
      <c r="F31" s="110"/>
      <c r="G31" s="111"/>
      <c r="H31" s="112"/>
      <c r="I31" s="108"/>
      <c r="J31" s="110"/>
      <c r="K31" s="109"/>
      <c r="L31" s="110"/>
      <c r="M31" s="111"/>
      <c r="N31" s="112"/>
      <c r="O31" s="108"/>
      <c r="P31" s="110"/>
      <c r="Q31" s="109"/>
      <c r="R31" s="110"/>
      <c r="S31" s="111"/>
      <c r="T31" s="112"/>
      <c r="U31" s="116"/>
      <c r="V31" s="117"/>
    </row>
    <row r="32" spans="3:20" ht="12.75">
      <c r="C32" s="118"/>
      <c r="D32" s="118"/>
      <c r="E32" s="118"/>
      <c r="F32" s="119">
        <f>IF(C32&gt;3254,"",IF(C32&gt;3155,"16x13",IF(C32&gt;3109,"18x11",IF(C32&gt;2844,"17X11",IF(C32&gt;2750,"17x13","")))))</f>
      </c>
      <c r="G32" s="118"/>
      <c r="H32" s="118"/>
      <c r="I32" s="118"/>
      <c r="J32" s="118"/>
      <c r="K32" s="118">
        <f>IF(J32&gt;8100,"",IF(J32&gt;7900,"9,5x5",IF(J32&gt;6600,"10x6",IF(J32&gt;6150,"10x8",IF(J32&gt;5500,"11x8",IF(J32&gt;5165,"12x8",IF(J32&gt;5240,"13x8/12,5x7,5",IF(J32&gt;4581,"12x9",""))))))))</f>
      </c>
      <c r="L32" s="118"/>
      <c r="M32" s="118"/>
      <c r="N32" s="118"/>
      <c r="O32" s="118"/>
      <c r="P32" s="118"/>
      <c r="Q32" s="118"/>
      <c r="R32" s="118"/>
      <c r="S32" s="118"/>
      <c r="T32" s="118"/>
    </row>
    <row r="38" ht="12.75">
      <c r="M38" s="120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GUENIFFEY CLAUDE</dc:creator>
  <cp:keywords/>
  <dc:description/>
  <cp:lastModifiedBy>Patier Marc</cp:lastModifiedBy>
  <cp:lastPrinted>2002-06-18T13:46:52Z</cp:lastPrinted>
  <dcterms:created xsi:type="dcterms:W3CDTF">1999-09-24T16:42:51Z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